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 defaultThemeVersion="124226"/>
  <bookViews>
    <workbookView xWindow="0" yWindow="0" windowWidth="28800" windowHeight="12330" tabRatio="849"/>
  </bookViews>
  <sheets>
    <sheet name="RESUMO" sheetId="9" r:id="rId1"/>
    <sheet name="PLANILHA ORÇAMENTARIA" sheetId="7" r:id="rId2"/>
    <sheet name="BDI - Aliquota ISSQN - 5,0%" sheetId="48" r:id="rId3"/>
    <sheet name="CRONOGRAMA" sheetId="8" r:id="rId4"/>
    <sheet name="ENCARGOS SOCIAIS" sheetId="49" r:id="rId5"/>
  </sheets>
  <externalReferences>
    <externalReference r:id="rId6"/>
    <externalReference r:id="rId7"/>
    <externalReference r:id="rId8"/>
    <externalReference r:id="rId9"/>
  </externalReferences>
  <definedNames>
    <definedName name="_xlnm._FilterDatabase" localSheetId="1" hidden="1">'PLANILHA ORÇAMENTARIA'!$A$1:$A$1090</definedName>
    <definedName name="A" localSheetId="4">[1]ELÉTRICA!#REF!</definedName>
    <definedName name="A">[1]ELÉTRICA!#REF!</definedName>
    <definedName name="_xlnm.Print_Area" localSheetId="2">'BDI - Aliquota ISSQN - 5,0%'!$A$1:$C$35</definedName>
    <definedName name="BDI">'[1]estimativa de custo IRMA DULCE'!$I$7</definedName>
    <definedName name="COMPOSICAO133" localSheetId="4">[1]ELÉTRICA!#REF!</definedName>
    <definedName name="COMPOSICAO133">[1]ELÉTRICA!#REF!</definedName>
    <definedName name="COMPOSICAOC138" localSheetId="4">[1]INFRA!#REF!</definedName>
    <definedName name="COMPOSICAOC138">[1]INFRA!#REF!</definedName>
    <definedName name="COMPOSICAOE131" localSheetId="4">[1]ELÉTRICA!#REF!</definedName>
    <definedName name="COMPOSICAOE131">[1]ELÉTRICA!#REF!</definedName>
    <definedName name="COMPOSICAOE132" localSheetId="4">[1]ELÉTRICA!#REF!</definedName>
    <definedName name="COMPOSICAOE132">[1]ELÉTRICA!#REF!</definedName>
    <definedName name="COMPOSICAOE133" localSheetId="4">[1]ELÉTRICA!#REF!</definedName>
    <definedName name="COMPOSICAOE133">[1]ELÉTRICA!#REF!</definedName>
    <definedName name="COMPOSICAOE134" localSheetId="4">[1]ELÉTRICA!#REF!</definedName>
    <definedName name="COMPOSICAOE134">[1]ELÉTRICA!#REF!</definedName>
    <definedName name="COMPOSICAOE136">[1]ELÉTRICA!$F$25</definedName>
    <definedName name="COMPOSICAOE137" localSheetId="4">[1]ELÉTRICA!#REF!</definedName>
    <definedName name="COMPOSICAOE137">[1]ELÉTRICA!#REF!</definedName>
    <definedName name="COMPOSICAOE139" localSheetId="4">[1]ELÉTRICA!#REF!</definedName>
    <definedName name="COMPOSICAOE139">[1]ELÉTRICA!#REF!</definedName>
    <definedName name="COMPOSICAOE140" localSheetId="4">[1]ELÉTRICA!#REF!</definedName>
    <definedName name="COMPOSICAOE140">[1]ELÉTRICA!#REF!</definedName>
    <definedName name="COMPOSICAOE141" localSheetId="4">[1]ELÉTRICA!#REF!</definedName>
    <definedName name="COMPOSICAOE141">[1]ELÉTRICA!#REF!</definedName>
    <definedName name="COMPOSICAOE142" localSheetId="4">[1]ELÉTRICA!#REF!</definedName>
    <definedName name="COMPOSICAOE142">[1]ELÉTRICA!#REF!</definedName>
    <definedName name="COMPOSICAOE143" localSheetId="4">[1]ELÉTRICA!#REF!</definedName>
    <definedName name="COMPOSICAOE143">[1]ELÉTRICA!#REF!</definedName>
    <definedName name="COMPOSICAOE144" localSheetId="4">[1]ELÉTRICA!#REF!</definedName>
    <definedName name="COMPOSICAOE144">[1]ELÉTRICA!#REF!</definedName>
    <definedName name="COMPOSICAOE145" localSheetId="4">[1]ELÉTRICA!#REF!</definedName>
    <definedName name="COMPOSICAOE145">[1]ELÉTRICA!#REF!</definedName>
    <definedName name="COMPOSICAOE146" localSheetId="4">[1]ELÉTRICA!#REF!</definedName>
    <definedName name="COMPOSICAOE146">[1]ELÉTRICA!#REF!</definedName>
    <definedName name="COMPOSICAOE147" localSheetId="4">[1]ELÉTRICA!#REF!</definedName>
    <definedName name="COMPOSICAOE147">[1]ELÉTRICA!#REF!</definedName>
    <definedName name="COMPOSICAOE148" localSheetId="4">[1]ELÉTRICA!#REF!</definedName>
    <definedName name="COMPOSICAOE148">[1]ELÉTRICA!#REF!</definedName>
    <definedName name="COMPOSICAOE149" localSheetId="4">[1]ELÉTRICA!#REF!</definedName>
    <definedName name="COMPOSICAOE149">[1]ELÉTRICA!#REF!</definedName>
    <definedName name="COMPOSICAOE150" localSheetId="4">[1]ELÉTRICA!#REF!</definedName>
    <definedName name="COMPOSICAOE150">[1]ELÉTRICA!#REF!</definedName>
    <definedName name="COMPOSICAOE151" localSheetId="4">[1]ELÉTRICA!#REF!</definedName>
    <definedName name="COMPOSICAOE151">[1]ELÉTRICA!#REF!</definedName>
    <definedName name="COMPOSICAOE152" localSheetId="4">[1]ELÉTRICA!#REF!</definedName>
    <definedName name="COMPOSICAOE152">[1]ELÉTRICA!#REF!</definedName>
    <definedName name="COMPOSICAOE154" localSheetId="4">[1]ELÉTRICA!#REF!</definedName>
    <definedName name="COMPOSICAOE154">[1]ELÉTRICA!#REF!</definedName>
    <definedName name="COMPOSICAOE19" localSheetId="4">#REF!</definedName>
    <definedName name="COMPOSICAOE19">#REF!</definedName>
    <definedName name="COMPOSICAOE20" localSheetId="4">#REF!</definedName>
    <definedName name="COMPOSICAOE20">#REF!</definedName>
    <definedName name="COMPOSICAOE21" localSheetId="4">#REF!</definedName>
    <definedName name="COMPOSICAOE21">#REF!</definedName>
    <definedName name="COMPOSICAOE22" localSheetId="4">#REF!</definedName>
    <definedName name="COMPOSICAOE22">#REF!</definedName>
    <definedName name="COMPOSICAOE23" localSheetId="4">#REF!</definedName>
    <definedName name="COMPOSICAOE23">#REF!</definedName>
    <definedName name="COMPOSICAOE24" localSheetId="4">#REF!</definedName>
    <definedName name="COMPOSICAOE24">#REF!</definedName>
    <definedName name="COMPOSICAOI1" localSheetId="4">#REF!</definedName>
    <definedName name="COMPOSICAOI1">#REF!</definedName>
    <definedName name="COMPOSICAOI10" localSheetId="4">#REF!</definedName>
    <definedName name="COMPOSICAOI10">#REF!</definedName>
    <definedName name="COMPOSICAOI100">[1]INFRA!$F$80</definedName>
    <definedName name="COMPOSICAOI101">[1]INFRA!$F$98</definedName>
    <definedName name="COMPOSICAOI102">[1]INFRA!$F$116</definedName>
    <definedName name="COMPOSICAOI103">[1]INFRA!$F$134</definedName>
    <definedName name="COMPOSICAOI104">[1]INFRA!$F$152</definedName>
    <definedName name="COMPOSICAOI105">[1]INFRA!$F$170</definedName>
    <definedName name="COMPOSICAOI106">[1]INFRA!$F$188</definedName>
    <definedName name="COMPOSICAOI107">[1]INFRA!$F$206</definedName>
    <definedName name="COMPOSICAOI108">[1]INFRA!$F$224</definedName>
    <definedName name="COMPOSICAOI109" localSheetId="4">[1]INFRA!#REF!</definedName>
    <definedName name="COMPOSICAOI109">[1]INFRA!#REF!</definedName>
    <definedName name="COMPOSICAOI11" localSheetId="4">#REF!</definedName>
    <definedName name="COMPOSICAOI11">#REF!</definedName>
    <definedName name="COMPOSICAOI110" localSheetId="4">[1]INFRA!#REF!</definedName>
    <definedName name="COMPOSICAOI110">[1]INFRA!#REF!</definedName>
    <definedName name="COMPOSICAOI111">[1]INFRA!$F$242</definedName>
    <definedName name="COMPOSICAOI112">[1]INFRA!$F$261</definedName>
    <definedName name="COMPOSICAOI113">[1]INFRA!$F$279</definedName>
    <definedName name="COMPOSICAOI114" localSheetId="4">[1]INFRA!#REF!</definedName>
    <definedName name="COMPOSICAOI114">[1]INFRA!#REF!</definedName>
    <definedName name="COMPOSICAOI115" localSheetId="4">[1]INFRA!#REF!</definedName>
    <definedName name="COMPOSICAOI115">[1]INFRA!#REF!</definedName>
    <definedName name="COMPOSICAOI116">[1]INFRA!$F$297</definedName>
    <definedName name="COMPOSICAOI117" localSheetId="4">[1]INFRA!#REF!</definedName>
    <definedName name="COMPOSICAOI117">[1]INFRA!#REF!</definedName>
    <definedName name="COMPOSICAOI118">[1]INFRA!$F$315</definedName>
    <definedName name="COMPOSICAOI119" localSheetId="4">[1]INFRA!#REF!</definedName>
    <definedName name="COMPOSICAOI119">[1]INFRA!#REF!</definedName>
    <definedName name="COMPOSICAOI12" localSheetId="4">#REF!</definedName>
    <definedName name="COMPOSICAOI12">#REF!</definedName>
    <definedName name="COMPOSICAOI120">[1]INFRA!$F$334</definedName>
    <definedName name="COMPOSICAOI121">[1]INFRA!$F$352</definedName>
    <definedName name="COMPOSICAOI122">[1]INFRA!$F$370</definedName>
    <definedName name="COMPOSICAOI123">[1]INFRA!$F$388</definedName>
    <definedName name="COMPOSICAOI124">[1]INFRA!$F$406</definedName>
    <definedName name="COMPOSICAOI125">[1]INFRA!$F$424</definedName>
    <definedName name="COMPOSICAOI126">[1]INFRA!$F$442</definedName>
    <definedName name="COMPOSICAOI127">[1]INFRA!$F$460</definedName>
    <definedName name="COMPOSICAOI128">[1]INFRA!$F$478</definedName>
    <definedName name="COMPOSICAOI129">[1]INFRA!$F$496</definedName>
    <definedName name="COMPOSICAOI13" localSheetId="4">#REF!</definedName>
    <definedName name="COMPOSICAOI13">#REF!</definedName>
    <definedName name="COMPOSICAOI130">[1]INFRA!$F$514</definedName>
    <definedName name="COMPOSICAOI135" localSheetId="4">[1]ELÉTRICA!#REF!</definedName>
    <definedName name="COMPOSICAOI135">[1]ELÉTRICA!#REF!</definedName>
    <definedName name="COMPOSICAOI14" localSheetId="4">#REF!</definedName>
    <definedName name="COMPOSICAOI14">#REF!</definedName>
    <definedName name="COMPOSICAOI15" localSheetId="4">#REF!</definedName>
    <definedName name="COMPOSICAOI15">#REF!</definedName>
    <definedName name="COMPOSICAOI153" localSheetId="4">[1]INFRA!#REF!</definedName>
    <definedName name="COMPOSICAOI153">[1]INFRA!#REF!</definedName>
    <definedName name="COMPOSICAOI155" localSheetId="4">[1]INFRA!#REF!</definedName>
    <definedName name="COMPOSICAOI155">[1]INFRA!#REF!</definedName>
    <definedName name="COMPOSICAOI156" localSheetId="4">[1]INFRA!#REF!</definedName>
    <definedName name="COMPOSICAOI156">[1]INFRA!#REF!</definedName>
    <definedName name="COMPOSICAOI157" localSheetId="4">[1]INFRA!#REF!</definedName>
    <definedName name="COMPOSICAOI157">[1]INFRA!#REF!</definedName>
    <definedName name="COMPOSICAOI16" localSheetId="4">#REF!</definedName>
    <definedName name="COMPOSICAOI16">#REF!</definedName>
    <definedName name="COMPOSICAOI17" localSheetId="4">#REF!</definedName>
    <definedName name="COMPOSICAOI17">#REF!</definedName>
    <definedName name="COMPOSICAOI18" localSheetId="4">#REF!</definedName>
    <definedName name="COMPOSICAOI18">#REF!</definedName>
    <definedName name="COMPOSICAOI2" localSheetId="4">#REF!</definedName>
    <definedName name="COMPOSICAOI2">#REF!</definedName>
    <definedName name="COMPOSICAOI200" localSheetId="4">[1]INFRA!#REF!</definedName>
    <definedName name="COMPOSICAOI200">[1]INFRA!#REF!</definedName>
    <definedName name="COMPOSICAOI202" localSheetId="4">[1]INFRA!#REF!</definedName>
    <definedName name="COMPOSICAOI202">[1]INFRA!#REF!</definedName>
    <definedName name="COMPOSICAOI203">[1]INFRA!$F$532</definedName>
    <definedName name="COMPOSICAOI204" localSheetId="4">[1]INFRA!#REF!</definedName>
    <definedName name="COMPOSICAOI204">[1]INFRA!#REF!</definedName>
    <definedName name="COMPOSICAOI3" localSheetId="4">#REF!</definedName>
    <definedName name="COMPOSICAOI3">#REF!</definedName>
    <definedName name="COMPOSICAOI4" localSheetId="4">#REF!</definedName>
    <definedName name="COMPOSICAOI4">#REF!</definedName>
    <definedName name="COMPOSICAOI5" localSheetId="4">#REF!</definedName>
    <definedName name="COMPOSICAOI5">#REF!</definedName>
    <definedName name="COMPOSICAOI6" localSheetId="4">#REF!</definedName>
    <definedName name="COMPOSICAOI6">#REF!</definedName>
    <definedName name="COMPOSICAOI7" localSheetId="4">#REF!</definedName>
    <definedName name="COMPOSICAOI7">#REF!</definedName>
    <definedName name="COMPOSICAOI8" localSheetId="4">#REF!</definedName>
    <definedName name="COMPOSICAOI8">#REF!</definedName>
    <definedName name="COMPOSICAOI87" localSheetId="4">[1]INFRA!#REF!</definedName>
    <definedName name="COMPOSICAOI87">[1]INFRA!#REF!</definedName>
    <definedName name="COMPOSICAOI88" localSheetId="4">[1]INFRA!#REF!</definedName>
    <definedName name="COMPOSICAOI88">[1]INFRA!#REF!</definedName>
    <definedName name="COMPOSICAOI89" localSheetId="4">[1]INFRA!#REF!</definedName>
    <definedName name="COMPOSICAOI89">[1]INFRA!#REF!</definedName>
    <definedName name="COMPOSICAOI9">[1]INFRA!$F$27</definedName>
    <definedName name="COMPOSICAOI90" localSheetId="4">[1]INFRA!#REF!</definedName>
    <definedName name="COMPOSICAOI90">[1]INFRA!#REF!</definedName>
    <definedName name="COMPOSICAOI91" localSheetId="4">[1]INFRA!#REF!</definedName>
    <definedName name="COMPOSICAOI91">[1]INFRA!#REF!</definedName>
    <definedName name="COMPOSICAOI92" localSheetId="4">[1]INFRA!#REF!</definedName>
    <definedName name="COMPOSICAOI92">[1]INFRA!#REF!</definedName>
    <definedName name="COMPOSICAOI93" localSheetId="4">[1]INFRA!#REF!</definedName>
    <definedName name="COMPOSICAOI93">[1]INFRA!#REF!</definedName>
    <definedName name="COMPOSICAOI94" localSheetId="4">[1]INFRA!#REF!</definedName>
    <definedName name="COMPOSICAOI94">[1]INFRA!#REF!</definedName>
    <definedName name="COMPOSICAOI95">[1]INFRA!$F$44</definedName>
    <definedName name="COMPOSICAOI96" localSheetId="4">[1]INFRA!#REF!</definedName>
    <definedName name="COMPOSICAOI96">[1]INFRA!#REF!</definedName>
    <definedName name="COMPOSICAOI97" localSheetId="4">[1]INFRA!#REF!</definedName>
    <definedName name="COMPOSICAOI97">[1]INFRA!#REF!</definedName>
    <definedName name="COMPOSICAOI98" localSheetId="4">[1]INFRA!#REF!</definedName>
    <definedName name="COMPOSICAOI98">[1]INFRA!#REF!</definedName>
    <definedName name="COMPOSICAOI99">[1]INFRA!$F$62</definedName>
    <definedName name="COMPOSICAOL64">'[1]LÓGICA 2'!$F$24</definedName>
    <definedName name="COMPOSICAOL65">'[1]LÓGICA 2'!$F$42</definedName>
    <definedName name="COMPOSICAOL67">'[1]LÓGICA 2'!$F$78</definedName>
    <definedName name="COMPOSICAOL68">'[1]LÓGICA 2'!$F$96</definedName>
    <definedName name="COMPOSICAOL69">'[1]LÓGICA 2'!$F$116</definedName>
    <definedName name="COMPOSICAOL70">'[1]LÓGICA 2'!$F$134</definedName>
    <definedName name="COMPOSICAOL71" localSheetId="4">'[1]LÓGICA 2'!#REF!</definedName>
    <definedName name="COMPOSICAOL71">'[1]LÓGICA 2'!#REF!</definedName>
    <definedName name="COMPOSICAOL72">'[1]LÓGICA 2'!$F$155</definedName>
    <definedName name="COMPOSICAOL73">'[1]LÓGICA 2'!$F$177</definedName>
    <definedName name="COMPOSICAOL74" localSheetId="4">'[1]LÓGICA 2'!#REF!</definedName>
    <definedName name="COMPOSICAOL74">'[1]LÓGICA 2'!#REF!</definedName>
    <definedName name="COMPOSICAOL75" localSheetId="4">'[1]LÓGICA 2'!#REF!</definedName>
    <definedName name="COMPOSICAOL75">'[1]LÓGICA 2'!#REF!</definedName>
    <definedName name="COMPOSICAOL76">'[1]LÓGICA 2'!$F$195</definedName>
    <definedName name="COMPOSICAOL77">'[1]LÓGICA 2'!$F$213</definedName>
    <definedName name="COMPOSICAOL78">'[1]LÓGICA 2'!$F$231</definedName>
    <definedName name="COMPOSICAOL79">'[1]LÓGICA 2'!$F$249</definedName>
    <definedName name="COMPOSICAOL80">'[1]LÓGICA 2'!$F$267</definedName>
    <definedName name="COMPOSICAOL81">'[1]LÓGICA 2'!$F$285</definedName>
    <definedName name="COMPOSICAOL82">'[1]LÓGICA 2'!$F$303</definedName>
    <definedName name="COMPOSICAOL83" localSheetId="4">'[1]LÓGICA 2'!#REF!</definedName>
    <definedName name="COMPOSICAOL83">'[1]LÓGICA 2'!#REF!</definedName>
    <definedName name="COMPOSICAOL84">'[1]LÓGICA 2'!$F$321</definedName>
    <definedName name="COMPOSICAOL85">'[1]LÓGICA 2'!$F$339</definedName>
    <definedName name="COMPOSICAOL86">'[1]LÓGICA 2'!$F$357</definedName>
    <definedName name="COMPOSICAOL87">'[1]LÓGICA 2'!$F$374</definedName>
    <definedName name="eqrrewr" localSheetId="4">[1]INFRA!#REF!</definedName>
    <definedName name="eqrrewr">[1]INFRA!#REF!</definedName>
    <definedName name="EQT_TB_ESQUADRIA_N°_ESQUADRIA">[2]!TB_ESQUADRIA[N°_ESQUADRIA]</definedName>
    <definedName name="ETQ_Fonte">[2]!TB_Fonte[FONTE]</definedName>
    <definedName name="ETQ_ID_TB_GERAL">[2]!TB_Geral[ID]</definedName>
    <definedName name="ETQ_Resumo_Bitola_Aço">[2]!TB_Resultado_Aço_SETOP[Ø_BITOLA_'[MM']]</definedName>
    <definedName name="ETQ_TB_AGRUPADOR">[2]!TB_Agrupador[AGRUPADOR]</definedName>
    <definedName name="ETQ_TB_AGRUPADOR_ID">[2]!TB_AGRUPADOR_1[ID]</definedName>
    <definedName name="ETQ_TB_ESPECIFICAÇÃO_ID_ESPECIFICAÇÃO">[2]!TB_ESPECIFICAÇÃO[ID_ESPECIFICAÇÃO]</definedName>
    <definedName name="ETQ_TB_ID_Alvenaria">[2]!TB_LEVANTAMENTO_ACABAMENTO33[ID]</definedName>
    <definedName name="ETQ_TB_LEVANTAMENTO_ACABAMENTO_ID">[3]!TB_LEVANTAMENTO_ACABAMENTO[ID]</definedName>
    <definedName name="ETQ_TB_TIPO">[2]!TB_TIPO[TIPO]</definedName>
    <definedName name="ETQ_TB_TIPO_ESQUADRIA">[2]!TB_TIPO_ESQUADRIA[TIPO_ESQ]</definedName>
    <definedName name="ETQ_TB_TIPO_FORMA">[2]!TB_TIPO_FORMA[FORMA ATEX]</definedName>
    <definedName name="ETQ_TB_TIPO_ITEM">[2]!TB_TIPO_ITEM[TIPO_ITEM]</definedName>
    <definedName name="ETQ_TB_UNIDADES">[2]!TB_Unidades[UNIDADE]</definedName>
    <definedName name="ETQ_Tipo_Cobertura" localSheetId="4">#REF!</definedName>
    <definedName name="ETQ_Tipo_Cobertura">#REF!</definedName>
    <definedName name="ETQ_Tipo_Elemento_Drenagem" localSheetId="4">#REF!</definedName>
    <definedName name="ETQ_Tipo_Elemento_Drenagem">#REF!</definedName>
    <definedName name="ETQ_Tipo_Impermeabilização" localSheetId="4">#REF!</definedName>
    <definedName name="ETQ_Tipo_Impermeabilização">#REF!</definedName>
    <definedName name="ETQ_Tipo_Índice">[2]!TB_Tipo_Índice_Geral[TIPO_ÍNDICE]</definedName>
    <definedName name="ETQ_Tipo_Instalação_HidroSanitária">[2]!TB_Tipo_Item_Geral[TIPO_ITEM]</definedName>
    <definedName name="ETQ_Tipo_Metodologia">[2]!TB_Tipo_Metologia_Calculo[[#All],[METOLOGIA_CÁLCULO]]</definedName>
    <definedName name="ETQ_Tipo_Peça">[2]!TB_Tipo_Peça[TIPO_PEÇA]</definedName>
    <definedName name="ETQ_Tipo_Vedação">[2]!TB_Tipo_Vedação[TIPO_VEDAÇÃO]</definedName>
    <definedName name="RODATETO" localSheetId="4">[1]ELÉTRICA!#REF!</definedName>
    <definedName name="RODATETO">[1]ELÉTRICA!#REF!</definedName>
    <definedName name="RODATETO1" localSheetId="4">[1]ELÉTRICA!#REF!</definedName>
    <definedName name="RODATETO1">[1]ELÉTRICA!#REF!</definedName>
    <definedName name="Serviços">[4]Solum!$A$3:$AD$2430</definedName>
    <definedName name="TB_Inclinação">[2]!TB_Fórmula_Inclinação[#Data]</definedName>
    <definedName name="UN">'PLANILHA ORÇAMENTARIA'!$D$69</definedName>
    <definedName name="VERGA" localSheetId="4">#REF!</definedName>
    <definedName name="VERGA">#REF!</definedName>
  </definedNames>
  <calcPr calcId="145621"/>
  <fileRecoveryPr autoRecover="0"/>
</workbook>
</file>

<file path=xl/calcChain.xml><?xml version="1.0" encoding="utf-8"?>
<calcChain xmlns="http://schemas.openxmlformats.org/spreadsheetml/2006/main">
  <c r="G31" i="7" l="1"/>
  <c r="G47" i="7" l="1"/>
  <c r="H47" i="7" s="1"/>
  <c r="P32" i="8"/>
  <c r="A32" i="9" l="1"/>
  <c r="H31" i="7"/>
  <c r="G207" i="7"/>
  <c r="H207" i="7" s="1"/>
  <c r="G505" i="7"/>
  <c r="H505" i="7" s="1"/>
  <c r="G504" i="7"/>
  <c r="H504" i="7" s="1"/>
  <c r="G144" i="7"/>
  <c r="H144" i="7" s="1"/>
  <c r="G142" i="7"/>
  <c r="H142" i="7" s="1"/>
  <c r="G141" i="7" l="1"/>
  <c r="H141" i="7" s="1"/>
  <c r="G140" i="7"/>
  <c r="H140" i="7" s="1"/>
  <c r="G132" i="7"/>
  <c r="H132" i="7" s="1"/>
  <c r="G131" i="7"/>
  <c r="H131" i="7" s="1"/>
  <c r="G130" i="7"/>
  <c r="H130" i="7" s="1"/>
  <c r="G129" i="7"/>
  <c r="H129" i="7" s="1"/>
  <c r="G128" i="7"/>
  <c r="H128" i="7" s="1"/>
  <c r="G87" i="7"/>
  <c r="H87" i="7" s="1"/>
  <c r="G408" i="7" l="1"/>
  <c r="H408" i="7" s="1"/>
  <c r="G407" i="7"/>
  <c r="H407" i="7" s="1"/>
  <c r="G406" i="7"/>
  <c r="H406" i="7" s="1"/>
  <c r="G405" i="7"/>
  <c r="H405" i="7" s="1"/>
  <c r="G404" i="7"/>
  <c r="H404" i="7" s="1"/>
  <c r="G403" i="7"/>
  <c r="H403" i="7" s="1"/>
  <c r="G402" i="7"/>
  <c r="H402" i="7" s="1"/>
  <c r="G401" i="7"/>
  <c r="H401" i="7" s="1"/>
  <c r="G400" i="7"/>
  <c r="H400" i="7" s="1"/>
  <c r="G399" i="7"/>
  <c r="H399" i="7" s="1"/>
  <c r="G398" i="7"/>
  <c r="H398" i="7" s="1"/>
  <c r="G396" i="7"/>
  <c r="H396" i="7" s="1"/>
  <c r="G395" i="7"/>
  <c r="H395" i="7" s="1"/>
  <c r="G394" i="7"/>
  <c r="H394" i="7" s="1"/>
  <c r="G393" i="7"/>
  <c r="H393" i="7" s="1"/>
  <c r="G392" i="7"/>
  <c r="H392" i="7" s="1"/>
  <c r="G391" i="7"/>
  <c r="H391" i="7" s="1"/>
  <c r="G390" i="7"/>
  <c r="H390" i="7" s="1"/>
  <c r="G389" i="7"/>
  <c r="H389" i="7" s="1"/>
  <c r="G388" i="7"/>
  <c r="H388" i="7" s="1"/>
  <c r="G387" i="7"/>
  <c r="H387" i="7" s="1"/>
  <c r="G386" i="7"/>
  <c r="H386" i="7" s="1"/>
  <c r="G385" i="7"/>
  <c r="H385" i="7" s="1"/>
  <c r="G384" i="7"/>
  <c r="H384" i="7" s="1"/>
  <c r="G383" i="7"/>
  <c r="H383" i="7" s="1"/>
  <c r="G382" i="7"/>
  <c r="H382" i="7" s="1"/>
  <c r="G381" i="7"/>
  <c r="H381" i="7" s="1"/>
  <c r="G380" i="7"/>
  <c r="H380" i="7" s="1"/>
  <c r="G379" i="7"/>
  <c r="H379" i="7" s="1"/>
  <c r="G360" i="7"/>
  <c r="H360" i="7" s="1"/>
  <c r="G589" i="7"/>
  <c r="H589" i="7" s="1"/>
  <c r="B29" i="9"/>
  <c r="G169" i="7"/>
  <c r="H169" i="7" s="1"/>
  <c r="G168" i="7"/>
  <c r="H168" i="7" s="1"/>
  <c r="G167" i="7"/>
  <c r="H167" i="7" s="1"/>
  <c r="G166" i="7"/>
  <c r="H166" i="7" s="1"/>
  <c r="G165" i="7"/>
  <c r="H165" i="7" s="1"/>
  <c r="G164" i="7"/>
  <c r="H164" i="7" s="1"/>
  <c r="G163" i="7"/>
  <c r="H163" i="7" s="1"/>
  <c r="G162" i="7"/>
  <c r="H162" i="7" s="1"/>
  <c r="G187" i="7" l="1"/>
  <c r="H187" i="7" s="1"/>
  <c r="G177" i="7"/>
  <c r="H177" i="7" s="1"/>
  <c r="G68" i="7" l="1"/>
  <c r="H68" i="7" s="1"/>
  <c r="G67" i="7"/>
  <c r="H67" i="7" s="1"/>
  <c r="G66" i="7"/>
  <c r="H66" i="7" s="1"/>
  <c r="G65" i="7"/>
  <c r="H65" i="7" s="1"/>
  <c r="G1116" i="7"/>
  <c r="H1116" i="7" s="1"/>
  <c r="G1115" i="7"/>
  <c r="H1115" i="7" s="1"/>
  <c r="G1114" i="7"/>
  <c r="H1114" i="7" s="1"/>
  <c r="G1113" i="7"/>
  <c r="H1113" i="7" s="1"/>
  <c r="G1112" i="7"/>
  <c r="H1112" i="7" s="1"/>
  <c r="G1111" i="7"/>
  <c r="H1111" i="7" s="1"/>
  <c r="G1110" i="7"/>
  <c r="H1110" i="7" s="1"/>
  <c r="G1109" i="7"/>
  <c r="H1109" i="7" s="1"/>
  <c r="G1108" i="7"/>
  <c r="H1108" i="7" s="1"/>
  <c r="G1107" i="7"/>
  <c r="H1107" i="7" s="1"/>
  <c r="G1106" i="7"/>
  <c r="H1106" i="7" s="1"/>
  <c r="G1105" i="7"/>
  <c r="H1105" i="7" s="1"/>
  <c r="G1104" i="7"/>
  <c r="H1104" i="7" s="1"/>
  <c r="G1103" i="7"/>
  <c r="H1103" i="7" s="1"/>
  <c r="G1102" i="7"/>
  <c r="H1102" i="7" s="1"/>
  <c r="G1101" i="7"/>
  <c r="H1101" i="7" s="1"/>
  <c r="G1100" i="7"/>
  <c r="H1100" i="7" s="1"/>
  <c r="G1099" i="7"/>
  <c r="H1099" i="7" s="1"/>
  <c r="G1098" i="7"/>
  <c r="H1098" i="7" s="1"/>
  <c r="G1097" i="7"/>
  <c r="H1097" i="7" s="1"/>
  <c r="G1096" i="7"/>
  <c r="H1096" i="7" s="1"/>
  <c r="G1095" i="7"/>
  <c r="H1095" i="7" s="1"/>
  <c r="G1094" i="7"/>
  <c r="H1094" i="7" s="1"/>
  <c r="G1093" i="7"/>
  <c r="H1093" i="7" s="1"/>
  <c r="G1092" i="7"/>
  <c r="H1092" i="7" s="1"/>
  <c r="G1091" i="7"/>
  <c r="H1091" i="7" s="1"/>
  <c r="G1090" i="7"/>
  <c r="H1090" i="7" s="1"/>
  <c r="G1089" i="7"/>
  <c r="H1089" i="7" s="1"/>
  <c r="G1088" i="7"/>
  <c r="H1088" i="7" s="1"/>
  <c r="G1087" i="7"/>
  <c r="H1087" i="7" s="1"/>
  <c r="G1086" i="7"/>
  <c r="H1086" i="7" s="1"/>
  <c r="G1085" i="7"/>
  <c r="H1085" i="7" s="1"/>
  <c r="G1084" i="7"/>
  <c r="H1084" i="7" s="1"/>
  <c r="G1083" i="7"/>
  <c r="H1083" i="7" s="1"/>
  <c r="G1082" i="7"/>
  <c r="H1082" i="7" s="1"/>
  <c r="G1081" i="7"/>
  <c r="H1081" i="7" s="1"/>
  <c r="G176" i="7"/>
  <c r="H176" i="7" s="1"/>
  <c r="H1117" i="7" l="1"/>
  <c r="G413" i="7"/>
  <c r="H413" i="7" s="1"/>
  <c r="G414" i="7"/>
  <c r="H414" i="7" s="1"/>
  <c r="G415" i="7"/>
  <c r="H415" i="7" s="1"/>
  <c r="G416" i="7"/>
  <c r="H416" i="7" s="1"/>
  <c r="G417" i="7"/>
  <c r="H417" i="7" s="1"/>
  <c r="G418" i="7"/>
  <c r="H418" i="7" s="1"/>
  <c r="G419" i="7"/>
  <c r="H419" i="7" s="1"/>
  <c r="G420" i="7"/>
  <c r="H420" i="7" s="1"/>
  <c r="G421" i="7"/>
  <c r="H421" i="7" s="1"/>
  <c r="G422" i="7"/>
  <c r="H422" i="7" s="1"/>
  <c r="G423" i="7"/>
  <c r="H423" i="7" s="1"/>
  <c r="G424" i="7"/>
  <c r="H424" i="7" s="1"/>
  <c r="G425" i="7"/>
  <c r="H425" i="7" s="1"/>
  <c r="G426" i="7"/>
  <c r="H426" i="7" s="1"/>
  <c r="G427" i="7"/>
  <c r="H427" i="7" s="1"/>
  <c r="G428" i="7"/>
  <c r="H428" i="7" s="1"/>
  <c r="G429" i="7"/>
  <c r="H429" i="7" s="1"/>
  <c r="G430" i="7"/>
  <c r="H430" i="7" s="1"/>
  <c r="G431" i="7"/>
  <c r="H431" i="7" s="1"/>
  <c r="G432" i="7"/>
  <c r="H432" i="7" s="1"/>
  <c r="G433" i="7"/>
  <c r="H433" i="7" s="1"/>
  <c r="G434" i="7"/>
  <c r="H434" i="7" s="1"/>
  <c r="G435" i="7"/>
  <c r="H435" i="7" s="1"/>
  <c r="G436" i="7"/>
  <c r="H436" i="7" s="1"/>
  <c r="G437" i="7"/>
  <c r="H437" i="7" s="1"/>
  <c r="G438" i="7"/>
  <c r="H438" i="7" s="1"/>
  <c r="G439" i="7"/>
  <c r="H439" i="7" s="1"/>
  <c r="G440" i="7"/>
  <c r="H440" i="7" s="1"/>
  <c r="G441" i="7"/>
  <c r="H441" i="7" s="1"/>
  <c r="G442" i="7"/>
  <c r="H442" i="7" s="1"/>
  <c r="G443" i="7"/>
  <c r="H443" i="7" s="1"/>
  <c r="G444" i="7"/>
  <c r="H444" i="7" s="1"/>
  <c r="G445" i="7"/>
  <c r="H445" i="7" s="1"/>
  <c r="G446" i="7"/>
  <c r="H446" i="7" s="1"/>
  <c r="G447" i="7"/>
  <c r="H447" i="7" s="1"/>
  <c r="G448" i="7"/>
  <c r="H448" i="7" s="1"/>
  <c r="G449" i="7"/>
  <c r="H449" i="7" s="1"/>
  <c r="G359" i="7"/>
  <c r="H359" i="7" s="1"/>
  <c r="G358" i="7"/>
  <c r="H358" i="7" s="1"/>
  <c r="G357" i="7"/>
  <c r="H357" i="7" s="1"/>
  <c r="G378" i="7"/>
  <c r="H378" i="7" s="1"/>
  <c r="G377" i="7"/>
  <c r="H377" i="7" s="1"/>
  <c r="G376" i="7"/>
  <c r="H376" i="7" s="1"/>
  <c r="G375" i="7"/>
  <c r="H375" i="7" s="1"/>
  <c r="G374" i="7"/>
  <c r="H374" i="7" s="1"/>
  <c r="G373" i="7"/>
  <c r="H373" i="7" s="1"/>
  <c r="G372" i="7"/>
  <c r="H372" i="7" s="1"/>
  <c r="G371" i="7"/>
  <c r="H371" i="7" s="1"/>
  <c r="G370" i="7"/>
  <c r="H370" i="7" s="1"/>
  <c r="G369" i="7"/>
  <c r="H369" i="7" s="1"/>
  <c r="G368" i="7"/>
  <c r="H368" i="7" s="1"/>
  <c r="G367" i="7"/>
  <c r="H367" i="7" s="1"/>
  <c r="G366" i="7"/>
  <c r="H366" i="7" s="1"/>
  <c r="G365" i="7"/>
  <c r="H365" i="7" s="1"/>
  <c r="G364" i="7"/>
  <c r="H364" i="7" s="1"/>
  <c r="H409" i="7" l="1"/>
  <c r="H450" i="7"/>
  <c r="G356" i="7"/>
  <c r="H356" i="7" s="1"/>
  <c r="G355" i="7"/>
  <c r="H355" i="7" s="1"/>
  <c r="G354" i="7"/>
  <c r="H354" i="7" s="1"/>
  <c r="G353" i="7"/>
  <c r="H353" i="7" s="1"/>
  <c r="G352" i="7"/>
  <c r="H352" i="7" s="1"/>
  <c r="G351" i="7"/>
  <c r="H351" i="7" s="1"/>
  <c r="G350" i="7"/>
  <c r="H350" i="7" s="1"/>
  <c r="G349" i="7"/>
  <c r="H349" i="7" s="1"/>
  <c r="G348" i="7"/>
  <c r="H348" i="7" s="1"/>
  <c r="G347" i="7"/>
  <c r="H347" i="7" s="1"/>
  <c r="G346" i="7"/>
  <c r="H346" i="7" s="1"/>
  <c r="G345" i="7"/>
  <c r="H345" i="7" s="1"/>
  <c r="G344" i="7"/>
  <c r="H344" i="7" s="1"/>
  <c r="G343" i="7"/>
  <c r="H343" i="7" s="1"/>
  <c r="G342" i="7"/>
  <c r="H342" i="7" s="1"/>
  <c r="G341" i="7"/>
  <c r="H341" i="7" s="1"/>
  <c r="G340" i="7"/>
  <c r="H340" i="7" s="1"/>
  <c r="G339" i="7"/>
  <c r="H339" i="7" s="1"/>
  <c r="G338" i="7"/>
  <c r="H338" i="7" s="1"/>
  <c r="G337" i="7"/>
  <c r="H337" i="7" s="1"/>
  <c r="G336" i="7"/>
  <c r="H336" i="7" s="1"/>
  <c r="G335" i="7"/>
  <c r="H335" i="7" s="1"/>
  <c r="G334" i="7"/>
  <c r="H334" i="7" s="1"/>
  <c r="G333" i="7"/>
  <c r="H333" i="7" s="1"/>
  <c r="G332" i="7" l="1"/>
  <c r="H332" i="7" s="1"/>
  <c r="G331" i="7"/>
  <c r="H331" i="7" s="1"/>
  <c r="G330" i="7"/>
  <c r="H330" i="7" s="1"/>
  <c r="G329" i="7"/>
  <c r="H329" i="7" s="1"/>
  <c r="G328" i="7"/>
  <c r="H328" i="7" s="1"/>
  <c r="G327" i="7"/>
  <c r="H327" i="7" s="1"/>
  <c r="G326" i="7"/>
  <c r="H326" i="7" s="1"/>
  <c r="G325" i="7"/>
  <c r="H325" i="7" s="1"/>
  <c r="G324" i="7"/>
  <c r="H324" i="7" s="1"/>
  <c r="G323" i="7"/>
  <c r="H323" i="7" s="1"/>
  <c r="G322" i="7"/>
  <c r="H322" i="7" s="1"/>
  <c r="G321" i="7"/>
  <c r="H321" i="7" s="1"/>
  <c r="G320" i="7"/>
  <c r="H320" i="7" s="1"/>
  <c r="G319" i="7"/>
  <c r="H319" i="7" s="1"/>
  <c r="G318" i="7"/>
  <c r="H318" i="7" s="1"/>
  <c r="G317" i="7"/>
  <c r="H317" i="7" s="1"/>
  <c r="G316" i="7"/>
  <c r="H316" i="7" s="1"/>
  <c r="G315" i="7"/>
  <c r="H315" i="7" s="1"/>
  <c r="G314" i="7"/>
  <c r="H314" i="7" s="1"/>
  <c r="G313" i="7"/>
  <c r="H313" i="7" s="1"/>
  <c r="G312" i="7"/>
  <c r="H312" i="7" s="1"/>
  <c r="G311" i="7"/>
  <c r="H311" i="7" s="1"/>
  <c r="G310" i="7"/>
  <c r="H310" i="7" s="1"/>
  <c r="G309" i="7"/>
  <c r="H309" i="7" s="1"/>
  <c r="G308" i="7"/>
  <c r="H308" i="7" s="1"/>
  <c r="G307" i="7"/>
  <c r="H307" i="7" s="1"/>
  <c r="G306" i="7"/>
  <c r="H306" i="7" s="1"/>
  <c r="G305" i="7"/>
  <c r="H305" i="7" s="1"/>
  <c r="G304" i="7"/>
  <c r="H304" i="7" s="1"/>
  <c r="G303" i="7"/>
  <c r="H303" i="7" s="1"/>
  <c r="G302" i="7"/>
  <c r="H302" i="7" s="1"/>
  <c r="G301" i="7"/>
  <c r="H301" i="7" s="1"/>
  <c r="G300" i="7"/>
  <c r="H300" i="7" s="1"/>
  <c r="G299" i="7"/>
  <c r="H299" i="7" s="1"/>
  <c r="G298" i="7"/>
  <c r="H298" i="7" s="1"/>
  <c r="G297" i="7"/>
  <c r="H297" i="7" s="1"/>
  <c r="G296" i="7"/>
  <c r="H296" i="7" s="1"/>
  <c r="G295" i="7"/>
  <c r="H295" i="7" s="1"/>
  <c r="G801" i="7"/>
  <c r="H801" i="7" s="1"/>
  <c r="G829" i="7"/>
  <c r="H829" i="7" s="1"/>
  <c r="G1078" i="7"/>
  <c r="H1078" i="7" s="1"/>
  <c r="G1077" i="7"/>
  <c r="H1077" i="7" s="1"/>
  <c r="G1076" i="7"/>
  <c r="H1076" i="7" s="1"/>
  <c r="G1075" i="7"/>
  <c r="H1075" i="7" s="1"/>
  <c r="G1074" i="7"/>
  <c r="H1074" i="7" s="1"/>
  <c r="G1073" i="7"/>
  <c r="H1073" i="7" s="1"/>
  <c r="G1072" i="7"/>
  <c r="H1072" i="7" s="1"/>
  <c r="G1071" i="7"/>
  <c r="H1071" i="7" s="1"/>
  <c r="G1070" i="7"/>
  <c r="H1070" i="7" s="1"/>
  <c r="G1069" i="7"/>
  <c r="H1069" i="7" s="1"/>
  <c r="G1068" i="7"/>
  <c r="H1068" i="7" s="1"/>
  <c r="G1067" i="7"/>
  <c r="H1067" i="7" s="1"/>
  <c r="G1066" i="7"/>
  <c r="H1066" i="7" s="1"/>
  <c r="G1065" i="7"/>
  <c r="H1065" i="7" s="1"/>
  <c r="G1064" i="7"/>
  <c r="H1064" i="7" s="1"/>
  <c r="G1063" i="7"/>
  <c r="H1063" i="7" s="1"/>
  <c r="G1062" i="7"/>
  <c r="H1062" i="7" s="1"/>
  <c r="G1061" i="7"/>
  <c r="H1061" i="7" s="1"/>
  <c r="G1060" i="7"/>
  <c r="H1060" i="7" s="1"/>
  <c r="G1059" i="7"/>
  <c r="H1059" i="7" s="1"/>
  <c r="G1058" i="7"/>
  <c r="H1058" i="7" s="1"/>
  <c r="H1079" i="7" s="1"/>
  <c r="G1055" i="7"/>
  <c r="H1055" i="7" s="1"/>
  <c r="G1054" i="7"/>
  <c r="H1054" i="7" s="1"/>
  <c r="G1053" i="7"/>
  <c r="H1053" i="7" s="1"/>
  <c r="G1052" i="7"/>
  <c r="H1052" i="7" s="1"/>
  <c r="G1051" i="7"/>
  <c r="H1051" i="7" s="1"/>
  <c r="G1050" i="7"/>
  <c r="H1050" i="7" s="1"/>
  <c r="G1049" i="7"/>
  <c r="H1049" i="7" s="1"/>
  <c r="G1048" i="7"/>
  <c r="H1048" i="7" s="1"/>
  <c r="G1047" i="7"/>
  <c r="H1047" i="7" s="1"/>
  <c r="G1046" i="7"/>
  <c r="H1046" i="7" s="1"/>
  <c r="G1045" i="7"/>
  <c r="H1045" i="7" s="1"/>
  <c r="G1044" i="7"/>
  <c r="H1044" i="7" s="1"/>
  <c r="G1043" i="7"/>
  <c r="H1043" i="7" s="1"/>
  <c r="G1042" i="7"/>
  <c r="H1042" i="7" s="1"/>
  <c r="G1041" i="7"/>
  <c r="H1041" i="7" s="1"/>
  <c r="G1040" i="7"/>
  <c r="H1040" i="7" s="1"/>
  <c r="G1039" i="7"/>
  <c r="H1039" i="7" s="1"/>
  <c r="H1056" i="7" l="1"/>
  <c r="H362" i="7"/>
  <c r="D28" i="9" s="1"/>
  <c r="H410" i="7"/>
  <c r="G769" i="7"/>
  <c r="H769" i="7" s="1"/>
  <c r="G768" i="7"/>
  <c r="H768" i="7" s="1"/>
  <c r="G799" i="7"/>
  <c r="H799" i="7" s="1"/>
  <c r="G827" i="7"/>
  <c r="H827" i="7" s="1"/>
  <c r="G692" i="7"/>
  <c r="H692" i="7" s="1"/>
  <c r="G691" i="7"/>
  <c r="H691" i="7" s="1"/>
  <c r="G654" i="7"/>
  <c r="H654" i="7" s="1"/>
  <c r="G641" i="7"/>
  <c r="H641" i="7" s="1"/>
  <c r="G997" i="7"/>
  <c r="H997" i="7" s="1"/>
  <c r="G996" i="7"/>
  <c r="H996" i="7" s="1"/>
  <c r="G1032" i="7" l="1"/>
  <c r="H1032" i="7" s="1"/>
  <c r="G1023" i="7"/>
  <c r="H1023" i="7" s="1"/>
  <c r="G1036" i="7"/>
  <c r="H1036" i="7" s="1"/>
  <c r="G1035" i="7"/>
  <c r="H1035" i="7" s="1"/>
  <c r="G1034" i="7"/>
  <c r="H1034" i="7" s="1"/>
  <c r="G1033" i="7"/>
  <c r="H1033" i="7" s="1"/>
  <c r="G1031" i="7"/>
  <c r="H1031" i="7" s="1"/>
  <c r="G1030" i="7"/>
  <c r="H1030" i="7" s="1"/>
  <c r="G1029" i="7"/>
  <c r="H1029" i="7" s="1"/>
  <c r="G1028" i="7"/>
  <c r="H1028" i="7" s="1"/>
  <c r="G1027" i="7"/>
  <c r="H1027" i="7" s="1"/>
  <c r="G1026" i="7"/>
  <c r="H1026" i="7" s="1"/>
  <c r="G1025" i="7"/>
  <c r="H1025" i="7" s="1"/>
  <c r="G1024" i="7"/>
  <c r="H1024" i="7" s="1"/>
  <c r="G1022" i="7"/>
  <c r="H1022" i="7" s="1"/>
  <c r="G1021" i="7"/>
  <c r="H1021" i="7" s="1"/>
  <c r="G1020" i="7"/>
  <c r="H1020" i="7" s="1"/>
  <c r="G1019" i="7"/>
  <c r="H1019" i="7" s="1"/>
  <c r="G1018" i="7"/>
  <c r="H1018" i="7" s="1"/>
  <c r="G1017" i="7"/>
  <c r="H1017" i="7" s="1"/>
  <c r="G1016" i="7"/>
  <c r="H1016" i="7" s="1"/>
  <c r="G1012" i="7" l="1"/>
  <c r="H1012" i="7" s="1"/>
  <c r="G1011" i="7"/>
  <c r="H1011" i="7" s="1"/>
  <c r="G1010" i="7"/>
  <c r="H1010" i="7" s="1"/>
  <c r="G1009" i="7"/>
  <c r="H1009" i="7" s="1"/>
  <c r="G1008" i="7"/>
  <c r="H1008" i="7" s="1"/>
  <c r="G1007" i="7"/>
  <c r="H1007" i="7" s="1"/>
  <c r="G1006" i="7"/>
  <c r="H1006" i="7" s="1"/>
  <c r="G1005" i="7"/>
  <c r="H1005" i="7" s="1"/>
  <c r="G1004" i="7"/>
  <c r="H1004" i="7" s="1"/>
  <c r="G1003" i="7"/>
  <c r="H1003" i="7" s="1"/>
  <c r="G1002" i="7"/>
  <c r="H1002" i="7" s="1"/>
  <c r="G1001" i="7"/>
  <c r="H1001" i="7" s="1"/>
  <c r="G1000" i="7"/>
  <c r="H1000" i="7" s="1"/>
  <c r="G999" i="7"/>
  <c r="H999" i="7" s="1"/>
  <c r="G998" i="7"/>
  <c r="H998" i="7" s="1"/>
  <c r="G995" i="7"/>
  <c r="H995" i="7" s="1"/>
  <c r="G994" i="7"/>
  <c r="H994" i="7" s="1"/>
  <c r="G993" i="7"/>
  <c r="H993" i="7" s="1"/>
  <c r="H1013" i="7" s="1"/>
  <c r="G1015" i="7"/>
  <c r="H1015" i="7" s="1"/>
  <c r="H1037" i="7" s="1"/>
  <c r="G990" i="7"/>
  <c r="H990" i="7" s="1"/>
  <c r="G989" i="7"/>
  <c r="H989" i="7" s="1"/>
  <c r="G988" i="7"/>
  <c r="H988" i="7" s="1"/>
  <c r="G987" i="7"/>
  <c r="H987" i="7" s="1"/>
  <c r="G986" i="7"/>
  <c r="H986" i="7" s="1"/>
  <c r="G985" i="7"/>
  <c r="H985" i="7" s="1"/>
  <c r="G984" i="7"/>
  <c r="H984" i="7" s="1"/>
  <c r="G983" i="7"/>
  <c r="H983" i="7" s="1"/>
  <c r="G982" i="7"/>
  <c r="H982" i="7" s="1"/>
  <c r="G981" i="7"/>
  <c r="H981" i="7" s="1"/>
  <c r="G980" i="7"/>
  <c r="H980" i="7" s="1"/>
  <c r="G979" i="7"/>
  <c r="H979" i="7" s="1"/>
  <c r="G978" i="7"/>
  <c r="H978" i="7" s="1"/>
  <c r="G977" i="7"/>
  <c r="H977" i="7" s="1"/>
  <c r="G976" i="7"/>
  <c r="H976" i="7" s="1"/>
  <c r="G975" i="7"/>
  <c r="H975" i="7" s="1"/>
  <c r="G974" i="7"/>
  <c r="H974" i="7" s="1"/>
  <c r="G973" i="7"/>
  <c r="H973" i="7" s="1"/>
  <c r="G972" i="7"/>
  <c r="H972" i="7" s="1"/>
  <c r="G971" i="7"/>
  <c r="H971" i="7" s="1"/>
  <c r="G970" i="7"/>
  <c r="H970" i="7" s="1"/>
  <c r="G969" i="7"/>
  <c r="H969" i="7" s="1"/>
  <c r="G968" i="7"/>
  <c r="H968" i="7" s="1"/>
  <c r="G967" i="7"/>
  <c r="H967" i="7" s="1"/>
  <c r="G966" i="7"/>
  <c r="H966" i="7" s="1"/>
  <c r="G965" i="7"/>
  <c r="H965" i="7" s="1"/>
  <c r="G964" i="7"/>
  <c r="H964" i="7" s="1"/>
  <c r="G963" i="7"/>
  <c r="H963" i="7" s="1"/>
  <c r="G962" i="7"/>
  <c r="H962" i="7" s="1"/>
  <c r="G961" i="7"/>
  <c r="H961" i="7" s="1"/>
  <c r="G960" i="7"/>
  <c r="H960" i="7" s="1"/>
  <c r="G959" i="7"/>
  <c r="H959" i="7" s="1"/>
  <c r="G958" i="7"/>
  <c r="H958" i="7" s="1"/>
  <c r="G957" i="7"/>
  <c r="H957" i="7" s="1"/>
  <c r="G956" i="7"/>
  <c r="H956" i="7" s="1"/>
  <c r="G955" i="7"/>
  <c r="H955" i="7" s="1"/>
  <c r="G954" i="7"/>
  <c r="H954" i="7" s="1"/>
  <c r="G953" i="7"/>
  <c r="H953" i="7" s="1"/>
  <c r="G952" i="7"/>
  <c r="H952" i="7" s="1"/>
  <c r="G951" i="7"/>
  <c r="H951" i="7" s="1"/>
  <c r="G950" i="7"/>
  <c r="H950" i="7" s="1"/>
  <c r="G949" i="7"/>
  <c r="H949" i="7" s="1"/>
  <c r="G944" i="7"/>
  <c r="H944" i="7" s="1"/>
  <c r="G946" i="7"/>
  <c r="H946" i="7" s="1"/>
  <c r="G945" i="7"/>
  <c r="H945" i="7" s="1"/>
  <c r="G943" i="7"/>
  <c r="H943" i="7" s="1"/>
  <c r="G942" i="7"/>
  <c r="H942" i="7" s="1"/>
  <c r="G941" i="7"/>
  <c r="H941" i="7" s="1"/>
  <c r="G940" i="7"/>
  <c r="H940" i="7" s="1"/>
  <c r="G939" i="7"/>
  <c r="H939" i="7" s="1"/>
  <c r="G938" i="7"/>
  <c r="H938" i="7" s="1"/>
  <c r="G937" i="7"/>
  <c r="H937" i="7" s="1"/>
  <c r="G936" i="7"/>
  <c r="H936" i="7" s="1"/>
  <c r="G935" i="7"/>
  <c r="H935" i="7" s="1"/>
  <c r="G934" i="7"/>
  <c r="H934" i="7" s="1"/>
  <c r="G933" i="7"/>
  <c r="H933" i="7" s="1"/>
  <c r="G932" i="7"/>
  <c r="H932" i="7" s="1"/>
  <c r="G931" i="7"/>
  <c r="H931" i="7" s="1"/>
  <c r="G930" i="7"/>
  <c r="H930" i="7" s="1"/>
  <c r="G929" i="7"/>
  <c r="H929" i="7" s="1"/>
  <c r="G928" i="7"/>
  <c r="H928" i="7" s="1"/>
  <c r="G927" i="7"/>
  <c r="H927" i="7" s="1"/>
  <c r="G926" i="7"/>
  <c r="H926" i="7" s="1"/>
  <c r="G925" i="7"/>
  <c r="H925" i="7" s="1"/>
  <c r="G924" i="7"/>
  <c r="H924" i="7" s="1"/>
  <c r="G923" i="7"/>
  <c r="H923" i="7" s="1"/>
  <c r="G922" i="7"/>
  <c r="H922" i="7" s="1"/>
  <c r="G921" i="7"/>
  <c r="H921" i="7" s="1"/>
  <c r="G920" i="7"/>
  <c r="H920" i="7" s="1"/>
  <c r="G919" i="7"/>
  <c r="H919" i="7" s="1"/>
  <c r="G918" i="7"/>
  <c r="H918" i="7" s="1"/>
  <c r="G917" i="7"/>
  <c r="H917" i="7" s="1"/>
  <c r="G916" i="7"/>
  <c r="H916" i="7" s="1"/>
  <c r="G915" i="7"/>
  <c r="H915" i="7" s="1"/>
  <c r="G914" i="7"/>
  <c r="H914" i="7" s="1"/>
  <c r="G913" i="7"/>
  <c r="H913" i="7" s="1"/>
  <c r="G912" i="7"/>
  <c r="H912" i="7" s="1"/>
  <c r="G911" i="7"/>
  <c r="H911" i="7" s="1"/>
  <c r="G910" i="7"/>
  <c r="H910" i="7" s="1"/>
  <c r="G909" i="7"/>
  <c r="H909" i="7" s="1"/>
  <c r="G908" i="7"/>
  <c r="H908" i="7" s="1"/>
  <c r="G907" i="7"/>
  <c r="H907" i="7" s="1"/>
  <c r="G903" i="7"/>
  <c r="H903" i="7" s="1"/>
  <c r="G902" i="7"/>
  <c r="H902" i="7" s="1"/>
  <c r="G904" i="7"/>
  <c r="H904" i="7" s="1"/>
  <c r="G901" i="7"/>
  <c r="H901" i="7" s="1"/>
  <c r="G900" i="7"/>
  <c r="H900" i="7" s="1"/>
  <c r="G899" i="7"/>
  <c r="H899" i="7" s="1"/>
  <c r="G898" i="7"/>
  <c r="H898" i="7" s="1"/>
  <c r="G897" i="7"/>
  <c r="H897" i="7" s="1"/>
  <c r="G896" i="7"/>
  <c r="H896" i="7" s="1"/>
  <c r="G895" i="7"/>
  <c r="H895" i="7" s="1"/>
  <c r="G894" i="7"/>
  <c r="H894" i="7" s="1"/>
  <c r="G893" i="7"/>
  <c r="H893" i="7" s="1"/>
  <c r="G892" i="7"/>
  <c r="H892" i="7" s="1"/>
  <c r="G891" i="7"/>
  <c r="H891" i="7" s="1"/>
  <c r="G890" i="7"/>
  <c r="H890" i="7" s="1"/>
  <c r="G889" i="7"/>
  <c r="H889" i="7" s="1"/>
  <c r="G888" i="7"/>
  <c r="H888" i="7" s="1"/>
  <c r="G887" i="7"/>
  <c r="H887" i="7" s="1"/>
  <c r="G886" i="7"/>
  <c r="H886" i="7" s="1"/>
  <c r="G885" i="7"/>
  <c r="H885" i="7" s="1"/>
  <c r="G884" i="7"/>
  <c r="H884" i="7" s="1"/>
  <c r="G883" i="7"/>
  <c r="H883" i="7" s="1"/>
  <c r="G882" i="7"/>
  <c r="H882" i="7" s="1"/>
  <c r="G881" i="7"/>
  <c r="H881" i="7" s="1"/>
  <c r="G880" i="7"/>
  <c r="H880" i="7" s="1"/>
  <c r="G879" i="7"/>
  <c r="H879" i="7" s="1"/>
  <c r="G878" i="7"/>
  <c r="H878" i="7" s="1"/>
  <c r="G877" i="7"/>
  <c r="H877" i="7" s="1"/>
  <c r="G876" i="7"/>
  <c r="H876" i="7" s="1"/>
  <c r="G875" i="7"/>
  <c r="H875" i="7" s="1"/>
  <c r="G874" i="7"/>
  <c r="H874" i="7" s="1"/>
  <c r="G873" i="7"/>
  <c r="H873" i="7" s="1"/>
  <c r="G872" i="7"/>
  <c r="H872" i="7" s="1"/>
  <c r="G871" i="7"/>
  <c r="H871" i="7" s="1"/>
  <c r="G870" i="7"/>
  <c r="H870" i="7" s="1"/>
  <c r="G869" i="7"/>
  <c r="H869" i="7" s="1"/>
  <c r="G868" i="7"/>
  <c r="H868" i="7" s="1"/>
  <c r="G865" i="7"/>
  <c r="H865" i="7" s="1"/>
  <c r="G864" i="7"/>
  <c r="H864" i="7" s="1"/>
  <c r="G863" i="7"/>
  <c r="H863" i="7" s="1"/>
  <c r="G862" i="7"/>
  <c r="H862" i="7" s="1"/>
  <c r="G861" i="7"/>
  <c r="H861" i="7" s="1"/>
  <c r="G860" i="7"/>
  <c r="H860" i="7" s="1"/>
  <c r="G859" i="7"/>
  <c r="H859" i="7" s="1"/>
  <c r="G858" i="7"/>
  <c r="H858" i="7" s="1"/>
  <c r="G857" i="7"/>
  <c r="H857" i="7" s="1"/>
  <c r="G856" i="7"/>
  <c r="H856" i="7" s="1"/>
  <c r="G855" i="7"/>
  <c r="H855" i="7" s="1"/>
  <c r="G854" i="7"/>
  <c r="H854" i="7" s="1"/>
  <c r="G853" i="7"/>
  <c r="H853" i="7" s="1"/>
  <c r="G852" i="7"/>
  <c r="H852" i="7" s="1"/>
  <c r="G851" i="7"/>
  <c r="H851" i="7" s="1"/>
  <c r="G850" i="7"/>
  <c r="H850" i="7" s="1"/>
  <c r="G849" i="7"/>
  <c r="H849" i="7" s="1"/>
  <c r="G848" i="7"/>
  <c r="H848" i="7" s="1"/>
  <c r="G847" i="7"/>
  <c r="H847" i="7" s="1"/>
  <c r="G846" i="7"/>
  <c r="H846" i="7" s="1"/>
  <c r="G845" i="7"/>
  <c r="H845" i="7" s="1"/>
  <c r="G844" i="7"/>
  <c r="H844" i="7" s="1"/>
  <c r="G843" i="7"/>
  <c r="H843" i="7" s="1"/>
  <c r="G842" i="7"/>
  <c r="H842" i="7" s="1"/>
  <c r="G841" i="7"/>
  <c r="H841" i="7" s="1"/>
  <c r="G840" i="7"/>
  <c r="H840" i="7" s="1"/>
  <c r="G836" i="7"/>
  <c r="H836" i="7" s="1"/>
  <c r="G835" i="7"/>
  <c r="H835" i="7" s="1"/>
  <c r="G834" i="7"/>
  <c r="H834" i="7" s="1"/>
  <c r="G833" i="7"/>
  <c r="H833" i="7" s="1"/>
  <c r="G832" i="7"/>
  <c r="H832" i="7" s="1"/>
  <c r="G828" i="7"/>
  <c r="H828" i="7" s="1"/>
  <c r="G826" i="7"/>
  <c r="H826" i="7" s="1"/>
  <c r="G825" i="7"/>
  <c r="H825" i="7" s="1"/>
  <c r="G824" i="7"/>
  <c r="H824" i="7" s="1"/>
  <c r="G823" i="7"/>
  <c r="H823" i="7" s="1"/>
  <c r="G822" i="7"/>
  <c r="H822" i="7" s="1"/>
  <c r="G821" i="7"/>
  <c r="H821" i="7" s="1"/>
  <c r="G820" i="7"/>
  <c r="H820" i="7" s="1"/>
  <c r="G819" i="7"/>
  <c r="H819" i="7" s="1"/>
  <c r="G818" i="7"/>
  <c r="H818" i="7" s="1"/>
  <c r="G817" i="7"/>
  <c r="H817" i="7" s="1"/>
  <c r="G816" i="7"/>
  <c r="H816" i="7" s="1"/>
  <c r="G815" i="7"/>
  <c r="H815" i="7" s="1"/>
  <c r="G814" i="7"/>
  <c r="H814" i="7" s="1"/>
  <c r="G813" i="7"/>
  <c r="H813" i="7" s="1"/>
  <c r="G812" i="7"/>
  <c r="H812" i="7" s="1"/>
  <c r="G811" i="7"/>
  <c r="H811" i="7" s="1"/>
  <c r="G810" i="7"/>
  <c r="H810" i="7" s="1"/>
  <c r="G809" i="7"/>
  <c r="H809" i="7" s="1"/>
  <c r="G808" i="7"/>
  <c r="H808" i="7" s="1"/>
  <c r="G807" i="7"/>
  <c r="H807" i="7" s="1"/>
  <c r="G806" i="7"/>
  <c r="H806" i="7" s="1"/>
  <c r="G805" i="7"/>
  <c r="H805" i="7" s="1"/>
  <c r="G804" i="7"/>
  <c r="H804" i="7" s="1"/>
  <c r="G800" i="7"/>
  <c r="H800" i="7" s="1"/>
  <c r="G798" i="7"/>
  <c r="H798" i="7" s="1"/>
  <c r="G797" i="7"/>
  <c r="H797" i="7" s="1"/>
  <c r="G796" i="7"/>
  <c r="H796" i="7" s="1"/>
  <c r="G795" i="7"/>
  <c r="H795" i="7" s="1"/>
  <c r="G794" i="7"/>
  <c r="H794" i="7" s="1"/>
  <c r="G793" i="7"/>
  <c r="H793" i="7" s="1"/>
  <c r="G792" i="7"/>
  <c r="H792" i="7" s="1"/>
  <c r="G791" i="7"/>
  <c r="H791" i="7" s="1"/>
  <c r="G790" i="7"/>
  <c r="H790" i="7" s="1"/>
  <c r="G789" i="7"/>
  <c r="H789" i="7" s="1"/>
  <c r="G788" i="7"/>
  <c r="H788" i="7" s="1"/>
  <c r="G787" i="7"/>
  <c r="H787" i="7" s="1"/>
  <c r="G786" i="7"/>
  <c r="H786" i="7" s="1"/>
  <c r="G785" i="7"/>
  <c r="H785" i="7" s="1"/>
  <c r="G784" i="7"/>
  <c r="H784" i="7" s="1"/>
  <c r="G783" i="7"/>
  <c r="H783" i="7" s="1"/>
  <c r="G782" i="7"/>
  <c r="H782" i="7" s="1"/>
  <c r="G781" i="7"/>
  <c r="H781" i="7" s="1"/>
  <c r="G780" i="7"/>
  <c r="H780" i="7" s="1"/>
  <c r="G779" i="7"/>
  <c r="H779" i="7" s="1"/>
  <c r="G778" i="7"/>
  <c r="H778" i="7" s="1"/>
  <c r="G777" i="7"/>
  <c r="H777" i="7" s="1"/>
  <c r="G776" i="7"/>
  <c r="H776" i="7" s="1"/>
  <c r="G775" i="7"/>
  <c r="H775" i="7" s="1"/>
  <c r="G774" i="7"/>
  <c r="H774" i="7" s="1"/>
  <c r="G773" i="7"/>
  <c r="H773" i="7" s="1"/>
  <c r="G770" i="7"/>
  <c r="H770" i="7" s="1"/>
  <c r="G767" i="7"/>
  <c r="H767" i="7" s="1"/>
  <c r="G766" i="7"/>
  <c r="H766" i="7" s="1"/>
  <c r="G765" i="7"/>
  <c r="H765" i="7" s="1"/>
  <c r="G764" i="7"/>
  <c r="H764" i="7" s="1"/>
  <c r="G763" i="7"/>
  <c r="H763" i="7" s="1"/>
  <c r="G762" i="7"/>
  <c r="H762" i="7" s="1"/>
  <c r="G761" i="7"/>
  <c r="H761" i="7" s="1"/>
  <c r="G760" i="7"/>
  <c r="H760" i="7" s="1"/>
  <c r="G759" i="7"/>
  <c r="H759" i="7" s="1"/>
  <c r="G758" i="7"/>
  <c r="H758" i="7" s="1"/>
  <c r="G757" i="7"/>
  <c r="H757" i="7" s="1"/>
  <c r="G756" i="7"/>
  <c r="H756" i="7" s="1"/>
  <c r="G755" i="7"/>
  <c r="H755" i="7" s="1"/>
  <c r="G754" i="7"/>
  <c r="H754" i="7" s="1"/>
  <c r="G753" i="7"/>
  <c r="H753" i="7" s="1"/>
  <c r="G752" i="7"/>
  <c r="H752" i="7" s="1"/>
  <c r="G751" i="7"/>
  <c r="H751" i="7" s="1"/>
  <c r="G750" i="7"/>
  <c r="H750" i="7" s="1"/>
  <c r="G749" i="7"/>
  <c r="H749" i="7" s="1"/>
  <c r="G748" i="7"/>
  <c r="H748" i="7" s="1"/>
  <c r="G747" i="7"/>
  <c r="H747" i="7" s="1"/>
  <c r="G746" i="7"/>
  <c r="H746" i="7" s="1"/>
  <c r="G745" i="7"/>
  <c r="H745" i="7" s="1"/>
  <c r="G742" i="7"/>
  <c r="H742" i="7" s="1"/>
  <c r="G741" i="7"/>
  <c r="H741" i="7" s="1"/>
  <c r="G740" i="7"/>
  <c r="H740" i="7" s="1"/>
  <c r="G739" i="7"/>
  <c r="H739" i="7" s="1"/>
  <c r="G738" i="7"/>
  <c r="H738" i="7" s="1"/>
  <c r="G737" i="7"/>
  <c r="H737" i="7" s="1"/>
  <c r="G736" i="7"/>
  <c r="H736" i="7" s="1"/>
  <c r="G735" i="7"/>
  <c r="H735" i="7" s="1"/>
  <c r="G734" i="7"/>
  <c r="H734" i="7" s="1"/>
  <c r="G733" i="7"/>
  <c r="H733" i="7" s="1"/>
  <c r="G732" i="7"/>
  <c r="H732" i="7" s="1"/>
  <c r="G731" i="7"/>
  <c r="H731" i="7" s="1"/>
  <c r="G730" i="7"/>
  <c r="H730" i="7" s="1"/>
  <c r="G729" i="7"/>
  <c r="H729" i="7" s="1"/>
  <c r="G728" i="7"/>
  <c r="H728" i="7" s="1"/>
  <c r="G727" i="7"/>
  <c r="H727" i="7" s="1"/>
  <c r="G726" i="7"/>
  <c r="H726" i="7" s="1"/>
  <c r="G725" i="7"/>
  <c r="H725" i="7" s="1"/>
  <c r="G724" i="7"/>
  <c r="H724" i="7" s="1"/>
  <c r="G723" i="7"/>
  <c r="H723" i="7" s="1"/>
  <c r="G722" i="7"/>
  <c r="H722" i="7" s="1"/>
  <c r="G721" i="7"/>
  <c r="H721" i="7" s="1"/>
  <c r="G720" i="7"/>
  <c r="H720" i="7" s="1"/>
  <c r="G719" i="7"/>
  <c r="H719" i="7" s="1"/>
  <c r="G718" i="7"/>
  <c r="H718" i="7" s="1"/>
  <c r="G717" i="7"/>
  <c r="H717" i="7" s="1"/>
  <c r="G716" i="7"/>
  <c r="H716" i="7" s="1"/>
  <c r="G715" i="7"/>
  <c r="H715" i="7" s="1"/>
  <c r="G714" i="7"/>
  <c r="H714" i="7" s="1"/>
  <c r="G713" i="7"/>
  <c r="H713" i="7" s="1"/>
  <c r="G712" i="7"/>
  <c r="H712" i="7" s="1"/>
  <c r="G711" i="7"/>
  <c r="H711" i="7" s="1"/>
  <c r="G710" i="7"/>
  <c r="H710" i="7" s="1"/>
  <c r="G709" i="7"/>
  <c r="H709" i="7" s="1"/>
  <c r="G708" i="7"/>
  <c r="H708" i="7" s="1"/>
  <c r="G707" i="7"/>
  <c r="H707" i="7" s="1"/>
  <c r="G706" i="7"/>
  <c r="H706" i="7" s="1"/>
  <c r="G705" i="7"/>
  <c r="H705" i="7" s="1"/>
  <c r="G704" i="7"/>
  <c r="H704" i="7" s="1"/>
  <c r="G703" i="7"/>
  <c r="H703" i="7" s="1"/>
  <c r="G700" i="7"/>
  <c r="H700" i="7" s="1"/>
  <c r="G699" i="7"/>
  <c r="H699" i="7" s="1"/>
  <c r="G698" i="7"/>
  <c r="H698" i="7" s="1"/>
  <c r="G697" i="7"/>
  <c r="H697" i="7" s="1"/>
  <c r="G696" i="7"/>
  <c r="H696" i="7" s="1"/>
  <c r="G693" i="7"/>
  <c r="H693" i="7" s="1"/>
  <c r="G690" i="7"/>
  <c r="H690" i="7" s="1"/>
  <c r="G689" i="7"/>
  <c r="H689" i="7" s="1"/>
  <c r="G688" i="7"/>
  <c r="H688" i="7" s="1"/>
  <c r="G687" i="7"/>
  <c r="H687" i="7" s="1"/>
  <c r="G686" i="7"/>
  <c r="H686" i="7" s="1"/>
  <c r="G685" i="7"/>
  <c r="H685" i="7" s="1"/>
  <c r="G684" i="7"/>
  <c r="H684" i="7" s="1"/>
  <c r="G683" i="7"/>
  <c r="H683" i="7" s="1"/>
  <c r="G682" i="7"/>
  <c r="H682" i="7" s="1"/>
  <c r="G681" i="7"/>
  <c r="H681" i="7" s="1"/>
  <c r="G680" i="7"/>
  <c r="H680" i="7" s="1"/>
  <c r="G679" i="7"/>
  <c r="H679" i="7" s="1"/>
  <c r="G678" i="7"/>
  <c r="H678" i="7" s="1"/>
  <c r="G677" i="7"/>
  <c r="H677" i="7" s="1"/>
  <c r="G676" i="7"/>
  <c r="H676" i="7" s="1"/>
  <c r="G675" i="7"/>
  <c r="H675" i="7" s="1"/>
  <c r="G674" i="7"/>
  <c r="H674" i="7" s="1"/>
  <c r="G673" i="7"/>
  <c r="H673" i="7" s="1"/>
  <c r="G672" i="7"/>
  <c r="H672" i="7" s="1"/>
  <c r="G671" i="7"/>
  <c r="H671" i="7" s="1"/>
  <c r="G670" i="7"/>
  <c r="H670" i="7" s="1"/>
  <c r="G669" i="7"/>
  <c r="H669" i="7" s="1"/>
  <c r="G668" i="7"/>
  <c r="H668" i="7" s="1"/>
  <c r="G667" i="7"/>
  <c r="H667" i="7" s="1"/>
  <c r="G666" i="7"/>
  <c r="H666" i="7" s="1"/>
  <c r="G656" i="7"/>
  <c r="H656" i="7" s="1"/>
  <c r="G655" i="7"/>
  <c r="H655" i="7" s="1"/>
  <c r="G653" i="7"/>
  <c r="H653" i="7" s="1"/>
  <c r="G652" i="7"/>
  <c r="H652" i="7" s="1"/>
  <c r="G651" i="7"/>
  <c r="H651" i="7" s="1"/>
  <c r="G650" i="7"/>
  <c r="H650" i="7" s="1"/>
  <c r="G649" i="7"/>
  <c r="H649" i="7" s="1"/>
  <c r="G648" i="7"/>
  <c r="H648" i="7" s="1"/>
  <c r="G647" i="7"/>
  <c r="H647" i="7" s="1"/>
  <c r="G646" i="7"/>
  <c r="H646" i="7" s="1"/>
  <c r="G645" i="7"/>
  <c r="H645" i="7" s="1"/>
  <c r="G644" i="7"/>
  <c r="H644" i="7" s="1"/>
  <c r="G643" i="7"/>
  <c r="H643" i="7" s="1"/>
  <c r="G642" i="7"/>
  <c r="H642" i="7" s="1"/>
  <c r="G640" i="7"/>
  <c r="H640" i="7" s="1"/>
  <c r="G639" i="7"/>
  <c r="H639" i="7" s="1"/>
  <c r="G638" i="7"/>
  <c r="H638" i="7" s="1"/>
  <c r="G637" i="7"/>
  <c r="H637" i="7" s="1"/>
  <c r="H657" i="7" l="1"/>
  <c r="H694" i="7"/>
  <c r="H991" i="7"/>
  <c r="H771" i="7"/>
  <c r="H743" i="7"/>
  <c r="H701" i="7"/>
  <c r="H830" i="7"/>
  <c r="H802" i="7"/>
  <c r="H947" i="7"/>
  <c r="H905" i="7"/>
  <c r="H866" i="7"/>
  <c r="H838" i="7"/>
  <c r="G617" i="7"/>
  <c r="H617" i="7" s="1"/>
  <c r="G616" i="7"/>
  <c r="H616" i="7" s="1"/>
  <c r="G615" i="7"/>
  <c r="H615" i="7" s="1"/>
  <c r="G614" i="7"/>
  <c r="H614" i="7" s="1"/>
  <c r="G613" i="7"/>
  <c r="H613" i="7" s="1"/>
  <c r="G612" i="7"/>
  <c r="H612" i="7" s="1"/>
  <c r="G611" i="7"/>
  <c r="H611" i="7" s="1"/>
  <c r="G610" i="7"/>
  <c r="H610" i="7" s="1"/>
  <c r="G609" i="7"/>
  <c r="H609" i="7" s="1"/>
  <c r="G608" i="7"/>
  <c r="H608" i="7" s="1"/>
  <c r="G607" i="7"/>
  <c r="H607" i="7" s="1"/>
  <c r="G606" i="7"/>
  <c r="H606" i="7" s="1"/>
  <c r="G605" i="7"/>
  <c r="H605" i="7" s="1"/>
  <c r="G604" i="7"/>
  <c r="H604" i="7" s="1"/>
  <c r="G603" i="7"/>
  <c r="H603" i="7" s="1"/>
  <c r="G602" i="7"/>
  <c r="H602" i="7" s="1"/>
  <c r="G601" i="7"/>
  <c r="H601" i="7" s="1"/>
  <c r="G600" i="7"/>
  <c r="H600" i="7" s="1"/>
  <c r="G599" i="7"/>
  <c r="H599" i="7" s="1"/>
  <c r="G598" i="7"/>
  <c r="H598" i="7" s="1"/>
  <c r="G597" i="7"/>
  <c r="H597" i="7" s="1"/>
  <c r="G596" i="7"/>
  <c r="H596" i="7" s="1"/>
  <c r="G595" i="7"/>
  <c r="H595" i="7" s="1"/>
  <c r="G594" i="7"/>
  <c r="H594" i="7" s="1"/>
  <c r="G593" i="7"/>
  <c r="H593" i="7" s="1"/>
  <c r="G588" i="7"/>
  <c r="H588" i="7" s="1"/>
  <c r="G587" i="7"/>
  <c r="H587" i="7" s="1"/>
  <c r="G586" i="7"/>
  <c r="H586" i="7" s="1"/>
  <c r="G585" i="7"/>
  <c r="H585" i="7" s="1"/>
  <c r="G584" i="7"/>
  <c r="H584" i="7" s="1"/>
  <c r="G583" i="7"/>
  <c r="H583" i="7" s="1"/>
  <c r="G582" i="7"/>
  <c r="H582" i="7" s="1"/>
  <c r="G581" i="7"/>
  <c r="H581" i="7" s="1"/>
  <c r="G580" i="7"/>
  <c r="H580" i="7" s="1"/>
  <c r="G579" i="7"/>
  <c r="H579" i="7" s="1"/>
  <c r="G578" i="7"/>
  <c r="H578" i="7" s="1"/>
  <c r="G577" i="7"/>
  <c r="H577" i="7" s="1"/>
  <c r="G576" i="7"/>
  <c r="H576" i="7" s="1"/>
  <c r="G575" i="7"/>
  <c r="H575" i="7" s="1"/>
  <c r="G574" i="7"/>
  <c r="H574" i="7" s="1"/>
  <c r="G573" i="7"/>
  <c r="H573" i="7" s="1"/>
  <c r="G572" i="7"/>
  <c r="H572" i="7" s="1"/>
  <c r="G571" i="7"/>
  <c r="H571" i="7" s="1"/>
  <c r="G570" i="7"/>
  <c r="H570" i="7" s="1"/>
  <c r="G569" i="7"/>
  <c r="H569" i="7" s="1"/>
  <c r="G568" i="7"/>
  <c r="H568" i="7" s="1"/>
  <c r="G567" i="7"/>
  <c r="H567" i="7" s="1"/>
  <c r="G566" i="7"/>
  <c r="H566" i="7" s="1"/>
  <c r="G565" i="7"/>
  <c r="H565" i="7" s="1"/>
  <c r="G564" i="7"/>
  <c r="H564" i="7" s="1"/>
  <c r="G563" i="7"/>
  <c r="H563" i="7" s="1"/>
  <c r="G562" i="7"/>
  <c r="H562" i="7" s="1"/>
  <c r="G561" i="7"/>
  <c r="H561" i="7" s="1"/>
  <c r="G560" i="7"/>
  <c r="H560" i="7" s="1"/>
  <c r="G559" i="7"/>
  <c r="H559" i="7" s="1"/>
  <c r="G558" i="7"/>
  <c r="H558" i="7" s="1"/>
  <c r="G557" i="7"/>
  <c r="H557" i="7" s="1"/>
  <c r="G556" i="7"/>
  <c r="H556" i="7" s="1"/>
  <c r="G555" i="7"/>
  <c r="H555" i="7" s="1"/>
  <c r="G554" i="7"/>
  <c r="H554" i="7" s="1"/>
  <c r="G553" i="7"/>
  <c r="H553" i="7" s="1"/>
  <c r="G552" i="7"/>
  <c r="H552" i="7" s="1"/>
  <c r="G551" i="7"/>
  <c r="H551" i="7" s="1"/>
  <c r="G550" i="7"/>
  <c r="H550" i="7" s="1"/>
  <c r="G549" i="7"/>
  <c r="H549" i="7" s="1"/>
  <c r="G548" i="7"/>
  <c r="H548" i="7" s="1"/>
  <c r="G547" i="7"/>
  <c r="H547" i="7" s="1"/>
  <c r="G546" i="7"/>
  <c r="H546" i="7" s="1"/>
  <c r="H618" i="7" l="1"/>
  <c r="G545" i="7"/>
  <c r="H545" i="7" s="1"/>
  <c r="G544" i="7"/>
  <c r="H544" i="7" s="1"/>
  <c r="G543" i="7"/>
  <c r="H543" i="7" s="1"/>
  <c r="G542" i="7"/>
  <c r="H542" i="7" s="1"/>
  <c r="G541" i="7"/>
  <c r="H541" i="7" s="1"/>
  <c r="G540" i="7"/>
  <c r="H540" i="7" s="1"/>
  <c r="G539" i="7"/>
  <c r="H539" i="7" s="1"/>
  <c r="G538" i="7"/>
  <c r="H538" i="7" s="1"/>
  <c r="G537" i="7"/>
  <c r="H537" i="7" s="1"/>
  <c r="G536" i="7"/>
  <c r="H536" i="7" s="1"/>
  <c r="G535" i="7"/>
  <c r="H535" i="7" s="1"/>
  <c r="G534" i="7"/>
  <c r="H534" i="7" s="1"/>
  <c r="G533" i="7"/>
  <c r="H533" i="7" s="1"/>
  <c r="G532" i="7"/>
  <c r="H532" i="7" s="1"/>
  <c r="G531" i="7"/>
  <c r="H531" i="7" s="1"/>
  <c r="G530" i="7"/>
  <c r="H530" i="7" s="1"/>
  <c r="G529" i="7"/>
  <c r="H529" i="7" s="1"/>
  <c r="G528" i="7"/>
  <c r="H528" i="7" s="1"/>
  <c r="G527" i="7"/>
  <c r="H527" i="7" s="1"/>
  <c r="G526" i="7"/>
  <c r="H526" i="7" s="1"/>
  <c r="G525" i="7"/>
  <c r="H525" i="7" s="1"/>
  <c r="G524" i="7"/>
  <c r="H524" i="7" s="1"/>
  <c r="G523" i="7"/>
  <c r="H523" i="7" s="1"/>
  <c r="G522" i="7"/>
  <c r="H522" i="7" s="1"/>
  <c r="G521" i="7"/>
  <c r="H521" i="7" s="1"/>
  <c r="G520" i="7"/>
  <c r="H520" i="7" s="1"/>
  <c r="G519" i="7"/>
  <c r="H519" i="7" s="1"/>
  <c r="G518" i="7"/>
  <c r="H518" i="7" s="1"/>
  <c r="G517" i="7"/>
  <c r="H517" i="7" s="1"/>
  <c r="G516" i="7"/>
  <c r="H516" i="7" s="1"/>
  <c r="G515" i="7"/>
  <c r="H515" i="7" s="1"/>
  <c r="G514" i="7"/>
  <c r="H514" i="7" s="1"/>
  <c r="G513" i="7"/>
  <c r="H513" i="7" s="1"/>
  <c r="G512" i="7"/>
  <c r="H512" i="7" s="1"/>
  <c r="G511" i="7"/>
  <c r="H511" i="7" s="1"/>
  <c r="G284" i="7" l="1"/>
  <c r="H284" i="7" s="1"/>
  <c r="G283" i="7"/>
  <c r="H283" i="7" s="1"/>
  <c r="G282" i="7"/>
  <c r="H282" i="7" s="1"/>
  <c r="G281" i="7"/>
  <c r="H281" i="7" s="1"/>
  <c r="G280" i="7"/>
  <c r="H280" i="7" s="1"/>
  <c r="G279" i="7"/>
  <c r="H279" i="7" s="1"/>
  <c r="G278" i="7"/>
  <c r="H278" i="7" s="1"/>
  <c r="G277" i="7"/>
  <c r="H277" i="7" s="1"/>
  <c r="G276" i="7"/>
  <c r="H276" i="7" s="1"/>
  <c r="G275" i="7"/>
  <c r="H275" i="7" s="1"/>
  <c r="G274" i="7"/>
  <c r="H274" i="7" s="1"/>
  <c r="G273" i="7"/>
  <c r="H273" i="7" s="1"/>
  <c r="G272" i="7"/>
  <c r="H272" i="7" s="1"/>
  <c r="G271" i="7"/>
  <c r="H271" i="7" s="1"/>
  <c r="G270" i="7"/>
  <c r="H270" i="7" s="1"/>
  <c r="G269" i="7"/>
  <c r="H269" i="7" s="1"/>
  <c r="G268" i="7"/>
  <c r="H268" i="7" s="1"/>
  <c r="G267" i="7"/>
  <c r="H267" i="7" s="1"/>
  <c r="G266" i="7"/>
  <c r="H266" i="7" s="1"/>
  <c r="G265" i="7"/>
  <c r="H265" i="7" s="1"/>
  <c r="G264" i="7"/>
  <c r="H264" i="7" s="1"/>
  <c r="G263" i="7"/>
  <c r="H263" i="7" s="1"/>
  <c r="G262" i="7"/>
  <c r="H262" i="7" s="1"/>
  <c r="G261" i="7"/>
  <c r="H261" i="7" s="1"/>
  <c r="G260" i="7"/>
  <c r="H260" i="7" s="1"/>
  <c r="G259" i="7"/>
  <c r="H259" i="7" s="1"/>
  <c r="G258" i="7"/>
  <c r="H258" i="7" s="1"/>
  <c r="G257" i="7"/>
  <c r="H257" i="7" s="1"/>
  <c r="G256" i="7"/>
  <c r="H256" i="7" s="1"/>
  <c r="G255" i="7"/>
  <c r="H255" i="7" s="1"/>
  <c r="G254" i="7"/>
  <c r="H254" i="7" s="1"/>
  <c r="G253" i="7"/>
  <c r="H253" i="7" s="1"/>
  <c r="G252" i="7"/>
  <c r="H252" i="7" s="1"/>
  <c r="G251" i="7"/>
  <c r="H251" i="7" s="1"/>
  <c r="G250" i="7"/>
  <c r="H250" i="7" s="1"/>
  <c r="G249" i="7"/>
  <c r="H249" i="7" s="1"/>
  <c r="G248" i="7"/>
  <c r="H248" i="7" s="1"/>
  <c r="G247" i="7"/>
  <c r="H247" i="7" s="1"/>
  <c r="G246" i="7"/>
  <c r="H246" i="7" s="1"/>
  <c r="G245" i="7"/>
  <c r="H245" i="7" s="1"/>
  <c r="G244" i="7"/>
  <c r="H244" i="7" s="1"/>
  <c r="G243" i="7"/>
  <c r="H243" i="7" s="1"/>
  <c r="G242" i="7"/>
  <c r="H242" i="7" s="1"/>
  <c r="G241" i="7"/>
  <c r="H241" i="7" s="1"/>
  <c r="G240" i="7"/>
  <c r="H240" i="7" s="1"/>
  <c r="G239" i="7"/>
  <c r="H239" i="7" s="1"/>
  <c r="G238" i="7"/>
  <c r="H238" i="7" s="1"/>
  <c r="G237" i="7"/>
  <c r="H237" i="7" s="1"/>
  <c r="G236" i="7"/>
  <c r="H236" i="7" s="1"/>
  <c r="G235" i="7"/>
  <c r="H235" i="7" s="1"/>
  <c r="G234" i="7"/>
  <c r="H234" i="7" s="1"/>
  <c r="G233" i="7"/>
  <c r="H233" i="7" s="1"/>
  <c r="G232" i="7"/>
  <c r="H232" i="7" s="1"/>
  <c r="G231" i="7"/>
  <c r="H231" i="7" s="1"/>
  <c r="G230" i="7"/>
  <c r="H230" i="7" s="1"/>
  <c r="G229" i="7"/>
  <c r="H229" i="7" s="1"/>
  <c r="G228" i="7"/>
  <c r="H228" i="7" s="1"/>
  <c r="G227" i="7"/>
  <c r="H227" i="7" s="1"/>
  <c r="G226" i="7"/>
  <c r="H226" i="7" s="1"/>
  <c r="G186" i="7"/>
  <c r="H186" i="7" s="1"/>
  <c r="G185" i="7"/>
  <c r="H185" i="7" s="1"/>
  <c r="G184" i="7"/>
  <c r="H184" i="7" s="1"/>
  <c r="G183" i="7"/>
  <c r="H183" i="7" s="1"/>
  <c r="G182" i="7"/>
  <c r="H182" i="7" s="1"/>
  <c r="G205" i="7"/>
  <c r="H205" i="7" s="1"/>
  <c r="G204" i="7"/>
  <c r="H204" i="7" s="1"/>
  <c r="G203" i="7"/>
  <c r="H203" i="7" s="1"/>
  <c r="G202" i="7"/>
  <c r="H202" i="7" s="1"/>
  <c r="G201" i="7"/>
  <c r="H201" i="7" s="1"/>
  <c r="G200" i="7"/>
  <c r="H200" i="7" s="1"/>
  <c r="G199" i="7"/>
  <c r="H199" i="7" s="1"/>
  <c r="G198" i="7"/>
  <c r="H198" i="7" s="1"/>
  <c r="G197" i="7"/>
  <c r="H197" i="7" s="1"/>
  <c r="G196" i="7"/>
  <c r="H196" i="7" s="1"/>
  <c r="G195" i="7"/>
  <c r="H195" i="7" s="1"/>
  <c r="G194" i="7"/>
  <c r="H194" i="7" s="1"/>
  <c r="G193" i="7"/>
  <c r="H193" i="7" s="1"/>
  <c r="G192" i="7"/>
  <c r="H192" i="7" s="1"/>
  <c r="G172" i="7"/>
  <c r="H172" i="7" s="1"/>
  <c r="G171" i="7"/>
  <c r="H171" i="7" s="1"/>
  <c r="G160" i="7"/>
  <c r="H160" i="7" s="1"/>
  <c r="G159" i="7"/>
  <c r="H159" i="7" s="1"/>
  <c r="G158" i="7"/>
  <c r="H158" i="7" s="1"/>
  <c r="G157" i="7"/>
  <c r="H157" i="7" s="1"/>
  <c r="G156" i="7"/>
  <c r="H156" i="7" s="1"/>
  <c r="G155" i="7"/>
  <c r="H155" i="7" s="1"/>
  <c r="G154" i="7"/>
  <c r="H154" i="7" s="1"/>
  <c r="G153" i="7"/>
  <c r="H153" i="7" s="1"/>
  <c r="G152" i="7"/>
  <c r="H152" i="7" s="1"/>
  <c r="G151" i="7"/>
  <c r="H151" i="7" s="1"/>
  <c r="G148" i="7"/>
  <c r="H148" i="7" s="1"/>
  <c r="G147" i="7"/>
  <c r="H147" i="7" s="1"/>
  <c r="G146" i="7"/>
  <c r="H146" i="7" s="1"/>
  <c r="G145" i="7"/>
  <c r="H145" i="7" s="1"/>
  <c r="G143" i="7"/>
  <c r="H143" i="7" s="1"/>
  <c r="G139" i="7"/>
  <c r="H139" i="7" s="1"/>
  <c r="G138" i="7"/>
  <c r="H138" i="7" s="1"/>
  <c r="G137" i="7"/>
  <c r="H137" i="7" s="1"/>
  <c r="G136" i="7"/>
  <c r="H136" i="7" s="1"/>
  <c r="G135" i="7"/>
  <c r="H135" i="7" s="1"/>
  <c r="G134" i="7"/>
  <c r="H134" i="7" s="1"/>
  <c r="G125" i="7" l="1"/>
  <c r="H125" i="7" s="1"/>
  <c r="G124" i="7"/>
  <c r="H124" i="7" s="1"/>
  <c r="G123" i="7"/>
  <c r="H123" i="7" s="1"/>
  <c r="G122" i="7"/>
  <c r="H122" i="7" s="1"/>
  <c r="G121" i="7"/>
  <c r="H121" i="7" s="1"/>
  <c r="G120" i="7"/>
  <c r="H120" i="7" s="1"/>
  <c r="G119" i="7"/>
  <c r="H119" i="7" s="1"/>
  <c r="G118" i="7"/>
  <c r="H118" i="7" s="1"/>
  <c r="G117" i="7"/>
  <c r="H117" i="7" s="1"/>
  <c r="G116" i="7"/>
  <c r="H116" i="7" s="1"/>
  <c r="G115" i="7"/>
  <c r="H115" i="7" s="1"/>
  <c r="G104" i="7"/>
  <c r="H104" i="7" s="1"/>
  <c r="G106" i="7"/>
  <c r="H106" i="7" s="1"/>
  <c r="G105" i="7"/>
  <c r="H105" i="7" s="1"/>
  <c r="G95" i="7"/>
  <c r="H95" i="7" s="1"/>
  <c r="G94" i="7"/>
  <c r="H94" i="7" s="1"/>
  <c r="G93" i="7"/>
  <c r="H93" i="7" s="1"/>
  <c r="G92" i="7"/>
  <c r="H92" i="7" s="1"/>
  <c r="G91" i="7"/>
  <c r="H91" i="7" s="1"/>
  <c r="G82" i="7"/>
  <c r="H82" i="7" s="1"/>
  <c r="G81" i="7"/>
  <c r="H81" i="7" s="1"/>
  <c r="G80" i="7"/>
  <c r="H80" i="7" s="1"/>
  <c r="G79" i="7"/>
  <c r="H79" i="7" s="1"/>
  <c r="G78" i="7"/>
  <c r="H78" i="7" s="1"/>
  <c r="G73" i="7"/>
  <c r="H73" i="7" s="1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46" i="7"/>
  <c r="H46" i="7" s="1"/>
  <c r="G45" i="7"/>
  <c r="H45" i="7" s="1"/>
  <c r="G44" i="7"/>
  <c r="H44" i="7" s="1"/>
  <c r="G43" i="7"/>
  <c r="H43" i="7" s="1"/>
  <c r="G41" i="7"/>
  <c r="H41" i="7" s="1"/>
  <c r="G32" i="7"/>
  <c r="H32" i="7" s="1"/>
  <c r="G30" i="7"/>
  <c r="H30" i="7" s="1"/>
  <c r="H126" i="7" l="1"/>
  <c r="B1" i="9" l="1"/>
  <c r="D38" i="49" l="1"/>
  <c r="C38" i="49"/>
  <c r="D34" i="49"/>
  <c r="C34" i="49"/>
  <c r="D27" i="49"/>
  <c r="C27" i="49"/>
  <c r="D15" i="49"/>
  <c r="C15" i="49"/>
  <c r="D39" i="49" l="1"/>
  <c r="C39" i="49"/>
  <c r="B12" i="9" l="1"/>
  <c r="B11" i="8" s="1"/>
  <c r="A31" i="9"/>
  <c r="B30" i="9"/>
  <c r="A30" i="9"/>
  <c r="B27" i="9"/>
  <c r="B26" i="8" s="1"/>
  <c r="A27" i="9"/>
  <c r="A26" i="8" s="1"/>
  <c r="B26" i="9"/>
  <c r="B25" i="8" s="1"/>
  <c r="A26" i="9"/>
  <c r="A25" i="8" s="1"/>
  <c r="B25" i="9"/>
  <c r="B24" i="8" s="1"/>
  <c r="A25" i="9"/>
  <c r="A24" i="8" s="1"/>
  <c r="B24" i="9"/>
  <c r="B23" i="8" s="1"/>
  <c r="A24" i="9"/>
  <c r="A23" i="8" s="1"/>
  <c r="B23" i="9"/>
  <c r="B22" i="8" s="1"/>
  <c r="A23" i="9"/>
  <c r="A22" i="8" s="1"/>
  <c r="B22" i="9"/>
  <c r="B21" i="8" s="1"/>
  <c r="A22" i="9"/>
  <c r="A21" i="8" s="1"/>
  <c r="B21" i="9"/>
  <c r="B20" i="8" s="1"/>
  <c r="A21" i="9"/>
  <c r="A20" i="8" s="1"/>
  <c r="B20" i="9"/>
  <c r="B19" i="8" s="1"/>
  <c r="A20" i="9"/>
  <c r="A19" i="8" s="1"/>
  <c r="A12" i="9"/>
  <c r="A11" i="8" s="1"/>
  <c r="G662" i="7" l="1"/>
  <c r="H662" i="7" s="1"/>
  <c r="G661" i="7"/>
  <c r="H661" i="7" s="1"/>
  <c r="G660" i="7"/>
  <c r="H660" i="7" s="1"/>
  <c r="G659" i="7"/>
  <c r="H659" i="7" s="1"/>
  <c r="H664" i="7" s="1"/>
  <c r="I1112" i="7" s="1"/>
  <c r="G632" i="7"/>
  <c r="H632" i="7" s="1"/>
  <c r="G631" i="7"/>
  <c r="H631" i="7" s="1"/>
  <c r="G630" i="7"/>
  <c r="H630" i="7" s="1"/>
  <c r="G629" i="7"/>
  <c r="H629" i="7" s="1"/>
  <c r="G628" i="7"/>
  <c r="H628" i="7" s="1"/>
  <c r="G627" i="7"/>
  <c r="H627" i="7" s="1"/>
  <c r="G626" i="7"/>
  <c r="H626" i="7" s="1"/>
  <c r="G625" i="7"/>
  <c r="H625" i="7" s="1"/>
  <c r="H633" i="7" s="1"/>
  <c r="G622" i="7"/>
  <c r="H622" i="7" s="1"/>
  <c r="G621" i="7"/>
  <c r="H621" i="7" s="1"/>
  <c r="G620" i="7"/>
  <c r="H620" i="7" s="1"/>
  <c r="G478" i="7"/>
  <c r="H478" i="7" s="1"/>
  <c r="G477" i="7"/>
  <c r="H477" i="7" s="1"/>
  <c r="G476" i="7"/>
  <c r="H476" i="7" s="1"/>
  <c r="G475" i="7"/>
  <c r="H475" i="7" s="1"/>
  <c r="G474" i="7"/>
  <c r="H474" i="7" s="1"/>
  <c r="G473" i="7"/>
  <c r="H473" i="7" s="1"/>
  <c r="G472" i="7"/>
  <c r="H472" i="7" s="1"/>
  <c r="G471" i="7"/>
  <c r="H471" i="7" s="1"/>
  <c r="G470" i="7"/>
  <c r="H470" i="7" s="1"/>
  <c r="G469" i="7"/>
  <c r="H469" i="7" s="1"/>
  <c r="G468" i="7"/>
  <c r="H468" i="7" s="1"/>
  <c r="G467" i="7"/>
  <c r="H467" i="7" s="1"/>
  <c r="G466" i="7"/>
  <c r="H466" i="7" s="1"/>
  <c r="G465" i="7"/>
  <c r="H465" i="7" s="1"/>
  <c r="G464" i="7"/>
  <c r="H464" i="7" s="1"/>
  <c r="G463" i="7"/>
  <c r="H463" i="7" s="1"/>
  <c r="G462" i="7"/>
  <c r="H462" i="7" s="1"/>
  <c r="G461" i="7"/>
  <c r="H461" i="7" s="1"/>
  <c r="G460" i="7"/>
  <c r="H460" i="7" s="1"/>
  <c r="G459" i="7"/>
  <c r="H459" i="7" s="1"/>
  <c r="G458" i="7"/>
  <c r="H458" i="7" s="1"/>
  <c r="G457" i="7"/>
  <c r="H457" i="7" s="1"/>
  <c r="G456" i="7"/>
  <c r="H456" i="7" s="1"/>
  <c r="G455" i="7"/>
  <c r="H455" i="7" s="1"/>
  <c r="G502" i="7"/>
  <c r="H502" i="7" s="1"/>
  <c r="G501" i="7"/>
  <c r="H501" i="7" s="1"/>
  <c r="G500" i="7"/>
  <c r="H500" i="7" s="1"/>
  <c r="G499" i="7"/>
  <c r="H499" i="7" s="1"/>
  <c r="G498" i="7"/>
  <c r="H498" i="7" s="1"/>
  <c r="G497" i="7"/>
  <c r="H497" i="7" s="1"/>
  <c r="G496" i="7"/>
  <c r="H496" i="7" s="1"/>
  <c r="G495" i="7"/>
  <c r="H495" i="7" s="1"/>
  <c r="G494" i="7"/>
  <c r="H494" i="7" s="1"/>
  <c r="G493" i="7"/>
  <c r="H493" i="7" s="1"/>
  <c r="G492" i="7"/>
  <c r="H492" i="7" s="1"/>
  <c r="G491" i="7"/>
  <c r="H491" i="7" s="1"/>
  <c r="G490" i="7"/>
  <c r="H490" i="7" s="1"/>
  <c r="G489" i="7"/>
  <c r="H489" i="7" s="1"/>
  <c r="G488" i="7"/>
  <c r="H488" i="7" s="1"/>
  <c r="G487" i="7"/>
  <c r="H487" i="7" s="1"/>
  <c r="G486" i="7"/>
  <c r="H486" i="7" s="1"/>
  <c r="G485" i="7"/>
  <c r="H485" i="7" s="1"/>
  <c r="G484" i="7"/>
  <c r="H484" i="7" s="1"/>
  <c r="G483" i="7"/>
  <c r="H483" i="7" s="1"/>
  <c r="G482" i="7"/>
  <c r="H482" i="7" s="1"/>
  <c r="G481" i="7"/>
  <c r="H481" i="7" s="1"/>
  <c r="G480" i="7"/>
  <c r="H480" i="7" s="1"/>
  <c r="G479" i="7"/>
  <c r="H479" i="7" s="1"/>
  <c r="G510" i="7"/>
  <c r="H510" i="7" s="1"/>
  <c r="G509" i="7"/>
  <c r="H509" i="7" s="1"/>
  <c r="G508" i="7"/>
  <c r="H508" i="7" s="1"/>
  <c r="G507" i="7"/>
  <c r="H507" i="7" s="1"/>
  <c r="G506" i="7"/>
  <c r="H506" i="7" s="1"/>
  <c r="G503" i="7"/>
  <c r="H503" i="7" s="1"/>
  <c r="G289" i="7"/>
  <c r="H289" i="7" s="1"/>
  <c r="G290" i="7"/>
  <c r="H290" i="7" s="1"/>
  <c r="G288" i="7"/>
  <c r="H288" i="7" s="1"/>
  <c r="H291" i="7" s="1"/>
  <c r="G221" i="7"/>
  <c r="H221" i="7" s="1"/>
  <c r="G220" i="7"/>
  <c r="H220" i="7" s="1"/>
  <c r="G219" i="7"/>
  <c r="H219" i="7" s="1"/>
  <c r="G218" i="7"/>
  <c r="H218" i="7" s="1"/>
  <c r="G217" i="7"/>
  <c r="H217" i="7" s="1"/>
  <c r="G216" i="7"/>
  <c r="H216" i="7" s="1"/>
  <c r="G225" i="7"/>
  <c r="H225" i="7" s="1"/>
  <c r="G224" i="7"/>
  <c r="H224" i="7" s="1"/>
  <c r="G223" i="7"/>
  <c r="H223" i="7" s="1"/>
  <c r="G222" i="7"/>
  <c r="H222" i="7" s="1"/>
  <c r="G215" i="7"/>
  <c r="H215" i="7" s="1"/>
  <c r="G214" i="7"/>
  <c r="H214" i="7" s="1"/>
  <c r="G213" i="7"/>
  <c r="H213" i="7" s="1"/>
  <c r="G212" i="7"/>
  <c r="H212" i="7" s="1"/>
  <c r="G211" i="7"/>
  <c r="H211" i="7" s="1"/>
  <c r="G206" i="7"/>
  <c r="H206" i="7" s="1"/>
  <c r="G191" i="7"/>
  <c r="H191" i="7" s="1"/>
  <c r="G190" i="7"/>
  <c r="H190" i="7" s="1"/>
  <c r="H209" i="7" s="1"/>
  <c r="G181" i="7"/>
  <c r="H181" i="7" s="1"/>
  <c r="G180" i="7"/>
  <c r="H180" i="7" s="1"/>
  <c r="H188" i="7" s="1"/>
  <c r="H286" i="7" l="1"/>
  <c r="D24" i="9"/>
  <c r="C23" i="8" s="1"/>
  <c r="D26" i="9"/>
  <c r="C25" i="8" s="1"/>
  <c r="Y25" i="8" s="1"/>
  <c r="H623" i="7"/>
  <c r="D27" i="9"/>
  <c r="C26" i="8" s="1"/>
  <c r="AE26" i="8" s="1"/>
  <c r="AG26" i="8" s="1"/>
  <c r="D25" i="9"/>
  <c r="C24" i="8" s="1"/>
  <c r="H634" i="7" l="1"/>
  <c r="D32" i="9" s="1"/>
  <c r="AF26" i="8"/>
  <c r="AH26" i="8" s="1"/>
  <c r="AA23" i="8"/>
  <c r="AC23" i="8"/>
  <c r="AD23" i="8" s="1"/>
  <c r="AC24" i="8"/>
  <c r="AD24" i="8" s="1"/>
  <c r="AA24" i="8"/>
  <c r="Z25" i="8"/>
  <c r="AH25" i="8" s="1"/>
  <c r="AG25" i="8"/>
  <c r="D30" i="9"/>
  <c r="G175" i="7"/>
  <c r="H175" i="7" s="1"/>
  <c r="H178" i="7" s="1"/>
  <c r="AB24" i="8" l="1"/>
  <c r="AH24" i="8" s="1"/>
  <c r="AG24" i="8"/>
  <c r="AB23" i="8"/>
  <c r="AH23" i="8" s="1"/>
  <c r="AG23" i="8"/>
  <c r="D23" i="9"/>
  <c r="C22" i="8" s="1"/>
  <c r="G170" i="7"/>
  <c r="H170" i="7" s="1"/>
  <c r="H173" i="7" s="1"/>
  <c r="G133" i="7"/>
  <c r="H133" i="7" s="1"/>
  <c r="H149" i="7" s="1"/>
  <c r="D21" i="9" l="1"/>
  <c r="C20" i="8" s="1"/>
  <c r="AE20" i="8" s="1"/>
  <c r="AC22" i="8"/>
  <c r="AE22" i="8"/>
  <c r="AF22" i="8" s="1"/>
  <c r="D22" i="9"/>
  <c r="C21" i="8" s="1"/>
  <c r="D20" i="9"/>
  <c r="C19" i="8" s="1"/>
  <c r="G103" i="7"/>
  <c r="H103" i="7" s="1"/>
  <c r="G102" i="7"/>
  <c r="H102" i="7" s="1"/>
  <c r="G86" i="7"/>
  <c r="H86" i="7" s="1"/>
  <c r="G84" i="7"/>
  <c r="H84" i="7" s="1"/>
  <c r="G75" i="7"/>
  <c r="H75" i="7" s="1"/>
  <c r="G74" i="7"/>
  <c r="H74" i="7" s="1"/>
  <c r="G72" i="7"/>
  <c r="H72" i="7" s="1"/>
  <c r="G71" i="7"/>
  <c r="H71" i="7" s="1"/>
  <c r="G51" i="7"/>
  <c r="H51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40" i="7"/>
  <c r="H40" i="7" s="1"/>
  <c r="G34" i="7"/>
  <c r="H34" i="7" s="1"/>
  <c r="G33" i="7"/>
  <c r="H33" i="7" s="1"/>
  <c r="G36" i="7"/>
  <c r="H36" i="7" s="1"/>
  <c r="G35" i="7"/>
  <c r="H35" i="7" s="1"/>
  <c r="G38" i="7"/>
  <c r="H38" i="7" s="1"/>
  <c r="G37" i="7"/>
  <c r="H37" i="7" s="1"/>
  <c r="G39" i="7"/>
  <c r="H39" i="7" s="1"/>
  <c r="H26" i="7" l="1"/>
  <c r="S21" i="8"/>
  <c r="T21" i="8" s="1"/>
  <c r="Y21" i="8"/>
  <c r="O21" i="8"/>
  <c r="P21" i="8" s="1"/>
  <c r="W21" i="8"/>
  <c r="AA21" i="8"/>
  <c r="AB21" i="8" s="1"/>
  <c r="Q21" i="8"/>
  <c r="R21" i="8" s="1"/>
  <c r="W19" i="8"/>
  <c r="X19" i="8" s="1"/>
  <c r="U19" i="8"/>
  <c r="Z21" i="8"/>
  <c r="AF20" i="8"/>
  <c r="AH20" i="8" s="1"/>
  <c r="AG20" i="8"/>
  <c r="AD22" i="8"/>
  <c r="AH22" i="8" s="1"/>
  <c r="AG22" i="8"/>
  <c r="C22" i="48"/>
  <c r="C25" i="48" s="1"/>
  <c r="C20" i="48"/>
  <c r="C12" i="48"/>
  <c r="C8" i="48"/>
  <c r="AG21" i="8" l="1"/>
  <c r="X21" i="8"/>
  <c r="AH21" i="8" s="1"/>
  <c r="V19" i="8"/>
  <c r="AH19" i="8" s="1"/>
  <c r="AG19" i="8"/>
  <c r="H27" i="7"/>
  <c r="D12" i="9"/>
  <c r="C11" i="8" s="1"/>
  <c r="E11" i="8" s="1"/>
  <c r="B28" i="8"/>
  <c r="A28" i="8"/>
  <c r="B28" i="9"/>
  <c r="A28" i="9"/>
  <c r="F11" i="8" l="1"/>
  <c r="AH11" i="8" s="1"/>
  <c r="AG11" i="8"/>
  <c r="G77" i="7"/>
  <c r="H77" i="7" s="1"/>
  <c r="G454" i="7" l="1"/>
  <c r="H454" i="7" s="1"/>
  <c r="H590" i="7" s="1"/>
  <c r="G50" i="7" l="1"/>
  <c r="H50" i="7" s="1"/>
  <c r="H62" i="7" s="1"/>
  <c r="G112" i="7"/>
  <c r="H112" i="7" s="1"/>
  <c r="G111" i="7"/>
  <c r="H111" i="7" s="1"/>
  <c r="C27" i="8" l="1"/>
  <c r="C31" i="8"/>
  <c r="S31" i="8" l="1"/>
  <c r="T31" i="8" s="1"/>
  <c r="Q31" i="8"/>
  <c r="K27" i="8"/>
  <c r="M27" i="8"/>
  <c r="N27" i="8" s="1"/>
  <c r="Q27" i="8"/>
  <c r="R27" i="8" s="1"/>
  <c r="O27" i="8"/>
  <c r="P27" i="8" s="1"/>
  <c r="D29" i="9"/>
  <c r="C28" i="8" s="1"/>
  <c r="Q28" i="8" s="1"/>
  <c r="L27" i="8" l="1"/>
  <c r="AH27" i="8" s="1"/>
  <c r="AG27" i="8"/>
  <c r="R31" i="8"/>
  <c r="AH31" i="8" s="1"/>
  <c r="AG31" i="8"/>
  <c r="R28" i="8"/>
  <c r="AH28" i="8" s="1"/>
  <c r="AG28" i="8"/>
  <c r="D14" i="9"/>
  <c r="C13" i="8" l="1"/>
  <c r="A19" i="9"/>
  <c r="A18" i="9"/>
  <c r="A17" i="9"/>
  <c r="O13" i="8" l="1"/>
  <c r="P13" i="8" s="1"/>
  <c r="M13" i="8"/>
  <c r="B32" i="8"/>
  <c r="A32" i="8"/>
  <c r="B31" i="8"/>
  <c r="A31" i="8"/>
  <c r="N13" i="8" l="1"/>
  <c r="AH13" i="8" s="1"/>
  <c r="AG13" i="8"/>
  <c r="G101" i="7"/>
  <c r="G98" i="7"/>
  <c r="G90" i="7"/>
  <c r="G69" i="7"/>
  <c r="G9" i="7"/>
  <c r="G42" i="7"/>
  <c r="H42" i="7" s="1"/>
  <c r="H48" i="7" s="1"/>
  <c r="B5" i="9"/>
  <c r="C32" i="8" l="1"/>
  <c r="A16" i="9"/>
  <c r="A15" i="8" s="1"/>
  <c r="A15" i="9"/>
  <c r="A14" i="8" s="1"/>
  <c r="A14" i="9"/>
  <c r="A13" i="8" s="1"/>
  <c r="A13" i="9"/>
  <c r="A12" i="8" s="1"/>
  <c r="A11" i="9"/>
  <c r="B15" i="9"/>
  <c r="B14" i="8" s="1"/>
  <c r="B14" i="9"/>
  <c r="B13" i="8" s="1"/>
  <c r="B13" i="9"/>
  <c r="B12" i="8" s="1"/>
  <c r="B11" i="9"/>
  <c r="B27" i="8"/>
  <c r="B19" i="9"/>
  <c r="B18" i="8" s="1"/>
  <c r="B18" i="9"/>
  <c r="B17" i="8" s="1"/>
  <c r="B17" i="9"/>
  <c r="B16" i="8" s="1"/>
  <c r="B16" i="9"/>
  <c r="B15" i="8" s="1"/>
  <c r="G32" i="8" l="1"/>
  <c r="H32" i="8" s="1"/>
  <c r="M32" i="8"/>
  <c r="N32" i="8" s="1"/>
  <c r="O32" i="8"/>
  <c r="I32" i="8"/>
  <c r="J32" i="8" s="1"/>
  <c r="K32" i="8"/>
  <c r="L32" i="8" s="1"/>
  <c r="H98" i="7"/>
  <c r="H113" i="7"/>
  <c r="D19" i="9" s="1"/>
  <c r="H90" i="7"/>
  <c r="H96" i="7" s="1"/>
  <c r="H99" i="7" l="1"/>
  <c r="D17" i="9" s="1"/>
  <c r="AH32" i="8"/>
  <c r="AG32" i="8"/>
  <c r="D16" i="9" l="1"/>
  <c r="C15" i="8" s="1"/>
  <c r="H69" i="7"/>
  <c r="H88" i="7" s="1"/>
  <c r="S15" i="8" l="1"/>
  <c r="T15" i="8" s="1"/>
  <c r="Q15" i="8"/>
  <c r="R15" i="8" s="1"/>
  <c r="B4" i="8"/>
  <c r="B3" i="8"/>
  <c r="B1" i="8"/>
  <c r="B30" i="8"/>
  <c r="A30" i="8"/>
  <c r="B29" i="8"/>
  <c r="A29" i="8"/>
  <c r="A27" i="8"/>
  <c r="A18" i="8"/>
  <c r="A17" i="8"/>
  <c r="A16" i="8"/>
  <c r="B10" i="8"/>
  <c r="A10" i="8"/>
  <c r="B6" i="9"/>
  <c r="B4" i="9"/>
  <c r="B3" i="9"/>
  <c r="AH15" i="8" l="1"/>
  <c r="AG15" i="8"/>
  <c r="D13" i="9"/>
  <c r="D15" i="9"/>
  <c r="C14" i="8" s="1"/>
  <c r="C16" i="8"/>
  <c r="S16" i="8" s="1"/>
  <c r="H101" i="7"/>
  <c r="H109" i="7" s="1"/>
  <c r="E2" i="8"/>
  <c r="H9" i="7"/>
  <c r="H10" i="7" s="1"/>
  <c r="H11" i="7" s="1"/>
  <c r="H1118" i="7" l="1"/>
  <c r="O14" i="8"/>
  <c r="P14" i="8" s="1"/>
  <c r="M14" i="8"/>
  <c r="N14" i="8" s="1"/>
  <c r="D18" i="9"/>
  <c r="T16" i="8"/>
  <c r="AH16" i="8" s="1"/>
  <c r="AG16" i="8"/>
  <c r="D11" i="9"/>
  <c r="AH14" i="8" l="1"/>
  <c r="AG14" i="8"/>
  <c r="C10" i="8"/>
  <c r="C12" i="8"/>
  <c r="C17" i="8"/>
  <c r="I12" i="8" l="1"/>
  <c r="J12" i="8" s="1"/>
  <c r="K12" i="8"/>
  <c r="L12" i="8" s="1"/>
  <c r="G12" i="8"/>
  <c r="O12" i="8"/>
  <c r="P12" i="8" s="1"/>
  <c r="M12" i="8"/>
  <c r="N12" i="8" s="1"/>
  <c r="U10" i="8"/>
  <c r="E10" i="8"/>
  <c r="AE10" i="8"/>
  <c r="AE33" i="8" s="1"/>
  <c r="S10" i="8"/>
  <c r="AC10" i="8"/>
  <c r="AC33" i="8" s="1"/>
  <c r="K10" i="8"/>
  <c r="AA10" i="8"/>
  <c r="AA33" i="8" s="1"/>
  <c r="Q10" i="8"/>
  <c r="I10" i="8"/>
  <c r="O10" i="8"/>
  <c r="Y10" i="8"/>
  <c r="W10" i="8"/>
  <c r="G10" i="8"/>
  <c r="M10" i="8"/>
  <c r="S17" i="8"/>
  <c r="U17" i="8"/>
  <c r="V17" i="8" s="1"/>
  <c r="C18" i="8"/>
  <c r="Y33" i="8" l="1"/>
  <c r="D31" i="9"/>
  <c r="H12" i="8"/>
  <c r="AH12" i="8" s="1"/>
  <c r="AG12" i="8"/>
  <c r="T17" i="8"/>
  <c r="AH17" i="8" s="1"/>
  <c r="AG17" i="8"/>
  <c r="F10" i="8"/>
  <c r="AG10" i="8"/>
  <c r="X10" i="8"/>
  <c r="V10" i="8"/>
  <c r="AD10" i="8"/>
  <c r="AB10" i="8"/>
  <c r="W18" i="8"/>
  <c r="X18" i="8" s="1"/>
  <c r="U18" i="8"/>
  <c r="U33" i="8" s="1"/>
  <c r="Z10" i="8"/>
  <c r="L10" i="8"/>
  <c r="P10" i="8"/>
  <c r="T10" i="8"/>
  <c r="N10" i="8"/>
  <c r="J10" i="8"/>
  <c r="I33" i="8"/>
  <c r="AF10" i="8"/>
  <c r="H10" i="8"/>
  <c r="G33" i="8"/>
  <c r="R10" i="8"/>
  <c r="C29" i="8"/>
  <c r="W33" i="8" l="1"/>
  <c r="C30" i="8"/>
  <c r="C33" i="8" s="1"/>
  <c r="D34" i="9"/>
  <c r="C32" i="9" s="1"/>
  <c r="V18" i="8"/>
  <c r="AH18" i="8" s="1"/>
  <c r="AG18" i="8"/>
  <c r="AH10" i="8"/>
  <c r="O29" i="8"/>
  <c r="O33" i="8" s="1"/>
  <c r="M29" i="8"/>
  <c r="Q29" i="8"/>
  <c r="K29" i="8"/>
  <c r="AB33" i="8" l="1"/>
  <c r="AF33" i="8"/>
  <c r="AD33" i="8"/>
  <c r="P33" i="8"/>
  <c r="Z33" i="8"/>
  <c r="X33" i="8"/>
  <c r="V33" i="8"/>
  <c r="C33" i="9"/>
  <c r="D31" i="8"/>
  <c r="D18" i="8"/>
  <c r="C24" i="9"/>
  <c r="C12" i="9"/>
  <c r="C21" i="9"/>
  <c r="C23" i="9"/>
  <c r="C26" i="9"/>
  <c r="C27" i="9"/>
  <c r="C25" i="9"/>
  <c r="C22" i="9"/>
  <c r="D28" i="8"/>
  <c r="D23" i="8"/>
  <c r="D17" i="8"/>
  <c r="D10" i="8"/>
  <c r="D16" i="8"/>
  <c r="D15" i="8"/>
  <c r="D14" i="8"/>
  <c r="D26" i="8"/>
  <c r="D32" i="8"/>
  <c r="D19" i="8"/>
  <c r="J33" i="8"/>
  <c r="D29" i="8"/>
  <c r="H33" i="8"/>
  <c r="D13" i="8"/>
  <c r="C20" i="9"/>
  <c r="D20" i="8"/>
  <c r="D21" i="8"/>
  <c r="D25" i="8"/>
  <c r="D22" i="8"/>
  <c r="D27" i="8"/>
  <c r="D12" i="8"/>
  <c r="D30" i="8"/>
  <c r="D24" i="8"/>
  <c r="D11" i="8"/>
  <c r="S30" i="8"/>
  <c r="S33" i="8" s="1"/>
  <c r="T33" i="8" s="1"/>
  <c r="Q30" i="8"/>
  <c r="Q33" i="8" s="1"/>
  <c r="R33" i="8" s="1"/>
  <c r="AG29" i="8"/>
  <c r="L29" i="8"/>
  <c r="K33" i="8"/>
  <c r="L33" i="8" s="1"/>
  <c r="R29" i="8"/>
  <c r="N29" i="8"/>
  <c r="M33" i="8"/>
  <c r="N33" i="8" s="1"/>
  <c r="P29" i="8"/>
  <c r="C30" i="9"/>
  <c r="C16" i="9"/>
  <c r="C14" i="9"/>
  <c r="C18" i="9"/>
  <c r="C13" i="9"/>
  <c r="C15" i="9"/>
  <c r="C11" i="9"/>
  <c r="C19" i="9"/>
  <c r="C31" i="9"/>
  <c r="C28" i="9"/>
  <c r="C29" i="9"/>
  <c r="C17" i="9"/>
  <c r="D33" i="8" l="1"/>
  <c r="R30" i="8"/>
  <c r="AG30" i="8"/>
  <c r="AG33" i="8" s="1"/>
  <c r="AH33" i="8" s="1"/>
  <c r="T30" i="8"/>
  <c r="AH29" i="8"/>
  <c r="C34" i="9"/>
  <c r="E33" i="8"/>
  <c r="F33" i="8" s="1"/>
  <c r="AH30" i="8" l="1"/>
</calcChain>
</file>

<file path=xl/sharedStrings.xml><?xml version="1.0" encoding="utf-8"?>
<sst xmlns="http://schemas.openxmlformats.org/spreadsheetml/2006/main" count="4222" uniqueCount="2315">
  <si>
    <t>ITEM</t>
  </si>
  <si>
    <t>DESCRIÇÃO</t>
  </si>
  <si>
    <t>OBRA</t>
  </si>
  <si>
    <t>%</t>
  </si>
  <si>
    <t>CÓDIGO</t>
  </si>
  <si>
    <t>UND</t>
  </si>
  <si>
    <t>QNT</t>
  </si>
  <si>
    <t>P. UNT</t>
  </si>
  <si>
    <t>P. TOTAL</t>
  </si>
  <si>
    <t>SERVIÇOS  PRELIMINARES</t>
  </si>
  <si>
    <t>M³</t>
  </si>
  <si>
    <t>PINTURA</t>
  </si>
  <si>
    <t>TOTAL DO ITEM</t>
  </si>
  <si>
    <t>1.1</t>
  </si>
  <si>
    <t>2.1</t>
  </si>
  <si>
    <t>3.1</t>
  </si>
  <si>
    <t>4.1</t>
  </si>
  <si>
    <t>5.1</t>
  </si>
  <si>
    <t>6.1</t>
  </si>
  <si>
    <t>BDI:</t>
  </si>
  <si>
    <t>PREÇO GLOBAL</t>
  </si>
  <si>
    <t>PLANILHA ORÇAMENTÁRIA</t>
  </si>
  <si>
    <t>VALOR</t>
  </si>
  <si>
    <t>MÊS 01</t>
  </si>
  <si>
    <t>VALOR (R$)</t>
  </si>
  <si>
    <t>MÊS 02</t>
  </si>
  <si>
    <t>MÊS 03</t>
  </si>
  <si>
    <t>TOTAL</t>
  </si>
  <si>
    <t>Município</t>
  </si>
  <si>
    <t>Endereço</t>
  </si>
  <si>
    <t>Referência:</t>
  </si>
  <si>
    <t>PLANILHA RESUMO</t>
  </si>
  <si>
    <t>P. BASE</t>
  </si>
  <si>
    <t>UN</t>
  </si>
  <si>
    <t>ADMINISTRAÇÃO DE OBRA</t>
  </si>
  <si>
    <t>7.1</t>
  </si>
  <si>
    <t>M</t>
  </si>
  <si>
    <t>8.1</t>
  </si>
  <si>
    <t>8.2</t>
  </si>
  <si>
    <t>8.3</t>
  </si>
  <si>
    <t>m²</t>
  </si>
  <si>
    <t>9.1</t>
  </si>
  <si>
    <t>11.1</t>
  </si>
  <si>
    <t>6.2</t>
  </si>
  <si>
    <t>6.3</t>
  </si>
  <si>
    <t>11.2</t>
  </si>
  <si>
    <t>15.1</t>
  </si>
  <si>
    <t>16.1</t>
  </si>
  <si>
    <t>17.1</t>
  </si>
  <si>
    <t>15.2</t>
  </si>
  <si>
    <t>15.3</t>
  </si>
  <si>
    <t>15.4</t>
  </si>
  <si>
    <t>13.1</t>
  </si>
  <si>
    <t>14.1</t>
  </si>
  <si>
    <t>16.2</t>
  </si>
  <si>
    <t>m³</t>
  </si>
  <si>
    <t>CRONOGRAMA FÍSICO-FINANCEIRO</t>
  </si>
  <si>
    <t>15.5</t>
  </si>
  <si>
    <t>5.2</t>
  </si>
  <si>
    <t>APLICAÇÃO MANUAL DE PINTURA COM TINTA LÁTEX ACRÍLICA EM PAREDES, DUAS DEMÃOS. AF_06/2014</t>
  </si>
  <si>
    <t>17.2</t>
  </si>
  <si>
    <t>SABONETEIRA PLASTICA TIPO DISPENSER PARA SABONETE LIQUIDO COM RESERVATORIO 800 A 1500 ML, INCLUSO FIXAÇÃO. AF_10/2016</t>
  </si>
  <si>
    <t>REGISTRO DE PRESSÃO BRUTO, LATÃO, ROSCÁVEL, 3/4", COM ACABAMENTO E CANOPLA CROMADOS. FORNECIDO E INSTALADO EM RAMAL DE ÁGUA. AF_12/2014</t>
  </si>
  <si>
    <t>TUBO, PVC, SOLDÁVEL, DN 50MM, INSTALADO EM PRUMADA DE ÁGUA - FORNECIMENTO E INSTALAÇÃO. AF_12/2014</t>
  </si>
  <si>
    <t>17.3</t>
  </si>
  <si>
    <t>PRELIMINAR</t>
  </si>
  <si>
    <t>12.2</t>
  </si>
  <si>
    <t>PLACA DE OBRA EM CHAPA DE ACO GALVANIZADO</t>
  </si>
  <si>
    <t>LIMPEZA FINAL DA OBRA</t>
  </si>
  <si>
    <t>TORNEIRA CROMADA 1/2" OU 3/4" PARA TANQUE, PADRÃO MÉDIO - FORNECIMENTO E INSTALAÇÃO. AF_12/2013</t>
  </si>
  <si>
    <t>LOUÇAS E METAIS</t>
  </si>
  <si>
    <t>15.6</t>
  </si>
  <si>
    <t>VASO SANITARIO SIFONADO CONVENCIONAL PARA PCD SEM FURO FRONTAL COM LOUÇA BRANCA SEM ASSENTO, INCLUSO CONJUNTO DE LIGAÇÃO PARA BACIA SANITÁRIA AJUSTÁVEL - FORNECIMENTO E INSTALAÇÃO. AF_10/2016</t>
  </si>
  <si>
    <t>ARMAÇÃO DE ESTRUTURAS DE CONCRETO ARMADO, EXCETO VIGAS, PILARES, LAJES E FUNDAÇÕES, UTILIZANDO AÇO CA-50 DE 10,0 MM - MONTAGEM. AF_12/2015</t>
  </si>
  <si>
    <t>KG</t>
  </si>
  <si>
    <t>ARMAÇÃO DE PILAR OU VIGA DE UMA ESTRUTURA CONVENCIONAL DE CONCRETO ARMADO EM UMA EDIFICAÇÃO TÉRREA OU SOBRADO UTILIZANDO AÇO CA-60 DE 5,0 MM - MONTAGEM. AF_12/2015</t>
  </si>
  <si>
    <t>ARMAÇÃO DE PILAR OU VIGA DE UMA ESTRUTURA CONVENCIONAL DE CONCRETO ARMADO EM UMA EDIFICAÇÃO TÉRREA OU SOBRADO UTILIZANDO AÇO CA-50 DE 10,0 MM - MONTAGEM. AF_12/2015</t>
  </si>
  <si>
    <t>Município:</t>
  </si>
  <si>
    <t>OBRA:</t>
  </si>
  <si>
    <t>Endereço:</t>
  </si>
  <si>
    <t>INSTALAÇÃO HIDRÁULICA E SANITÁRIA</t>
  </si>
  <si>
    <t>COMPOSIÇÃO DA PARCELA DE BDI (BONIFICAÇÕES E DESPESA INDIRETAS)</t>
  </si>
  <si>
    <t>ITENS RELATIVOS À ADMINISTRAÇÃO CENTRAL</t>
  </si>
  <si>
    <t>% SOBRE PV</t>
  </si>
  <si>
    <t>AC - Administração Central</t>
  </si>
  <si>
    <t>DF - Custos Financeiros</t>
  </si>
  <si>
    <t>C - Riscos</t>
  </si>
  <si>
    <t>S - Seguros e Garantias Contratuais</t>
  </si>
  <si>
    <t xml:space="preserve">G - Garantias </t>
  </si>
  <si>
    <t>Sub-total</t>
  </si>
  <si>
    <t>LUCRO</t>
  </si>
  <si>
    <t>E - Lucro Operacional</t>
  </si>
  <si>
    <t>BDI SEM IMPOSTOS</t>
  </si>
  <si>
    <t>TAXAS E IMPOSTOS</t>
  </si>
  <si>
    <t>F - PIS</t>
  </si>
  <si>
    <t>G - COFINS</t>
  </si>
  <si>
    <t>H - ISSQN</t>
  </si>
  <si>
    <t>Contribuição Previdenciária - Lei N° 13.161/15</t>
  </si>
  <si>
    <t>BDI COM IMPOSTOS</t>
  </si>
  <si>
    <t>Custo Direto - CD</t>
  </si>
  <si>
    <t>BDI Final com impostos</t>
  </si>
  <si>
    <t>Preço de Venda - PV</t>
  </si>
  <si>
    <t>Legenda:</t>
  </si>
  <si>
    <r>
      <rPr>
        <b/>
        <i/>
        <sz val="8"/>
        <color indexed="8"/>
        <rFont val="Calibri Light"/>
        <family val="2"/>
      </rPr>
      <t xml:space="preserve">PV </t>
    </r>
    <r>
      <rPr>
        <i/>
        <sz val="8"/>
        <color indexed="8"/>
        <rFont val="Calibri Light"/>
        <family val="2"/>
      </rPr>
      <t>= Preço de Venda</t>
    </r>
  </si>
  <si>
    <t>IA = Inflação Acumulada (período de 12 meses - IPCA) = 4,84%</t>
  </si>
  <si>
    <t>CD = Custo Direto</t>
  </si>
  <si>
    <t>CF = ((1 + Selic)¹/¹² x ((1+IA)¹/¹² -1)</t>
  </si>
  <si>
    <t>Selic Fev/2014 = 10,52%</t>
  </si>
  <si>
    <t>Seguros e Garantias (2,5% a.a. sobre 5% do PV) - Prazo médio de 1 ano</t>
  </si>
  <si>
    <t>Lucro Operacional conforme Portaria SINFRA n°. 343/05 de 07 de junho de 2005.</t>
  </si>
  <si>
    <t>Localidade / alíquota ISSQN</t>
  </si>
  <si>
    <t>Para Mão de Obra</t>
  </si>
  <si>
    <t>40% sobre alíquota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</si>
  <si>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</si>
  <si>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</si>
  <si>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</si>
  <si>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</si>
  <si>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</si>
  <si>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</si>
  <si>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</si>
  <si>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</si>
  <si>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</si>
  <si>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</si>
  <si>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 xml:space="preserve"> 97622 </t>
  </si>
  <si>
    <t>DEMOLIÇÃO DE ALVENARIA DE BLOCO FURADO, DE FORMA MANUAL, SEM REAPROVEITAMENTO. AF_12/2017</t>
  </si>
  <si>
    <t xml:space="preserve"> 97644 </t>
  </si>
  <si>
    <t>REMOÇÃO DE PORTAS, DE FORMA MANUAL, SEM REAPROVEITAMENTO. AF_12/2017</t>
  </si>
  <si>
    <t xml:space="preserve"> 97645 </t>
  </si>
  <si>
    <t>REMOÇÃO DE JANELAS, DE FORMA MANUAL, SEM REAPROVEITAMENTO. AF_12/2017</t>
  </si>
  <si>
    <t xml:space="preserve"> 97647 </t>
  </si>
  <si>
    <t>REMOÇÃO DE TELHAS, DE FIBROCIMENTO, METÁLICA E CERÂMICA, DE FORMA MANUAL, SEM REAPROVEITAMENTO. AF_12/2017</t>
  </si>
  <si>
    <t xml:space="preserve"> 97633 </t>
  </si>
  <si>
    <t>DEMOLIÇÃO DE REVESTIMENTO CERÂMICO, DE FORMA MANUAL, SEM REAPROVEITAMENTO. AF_12/2017</t>
  </si>
  <si>
    <t xml:space="preserve"> 97663 </t>
  </si>
  <si>
    <t>REMOÇÃO DE LOUÇAS, DE FORMA MANUAL, SEM REAPROVEITAMENTO. AF_12/2017</t>
  </si>
  <si>
    <t xml:space="preserve"> SES01007 </t>
  </si>
  <si>
    <t>REMOÇÃO DE BANCADA DE PEDRA (MÁRMORE, GRANITO, ARDÓSIA, MARMORITE, ETC.)</t>
  </si>
  <si>
    <t xml:space="preserve"> 74209/001 </t>
  </si>
  <si>
    <t xml:space="preserve"> 93208 </t>
  </si>
  <si>
    <t>EXECUÇÃO DE ALMOXARIFADO EM CANTEIRO DE OBRA EM CHAPA DE MADEIRA COMPENSADA, INCLUSO PRATELEIRAS. AF_02/2016</t>
  </si>
  <si>
    <t xml:space="preserve"> 93210 </t>
  </si>
  <si>
    <t>EXECUÇÃO DE REFEITÓRIO EM CANTEIRO DE OBRA EM CHAPA DE MADEIRA COMPENSADA, NÃO INCLUSO MOBILIÁRIO E EQUIPAMENTOS. AF_02/2016</t>
  </si>
  <si>
    <t xml:space="preserve"> 99059 </t>
  </si>
  <si>
    <t>LOCACAO CONVENCIONAL DE OBRA, UTILIZANDO GABARITO DE TÁBUAS CORRIDAS PONTALETADAS A CADA 2,00M -  2 UTILIZAÇÕES. AF_10/2018</t>
  </si>
  <si>
    <t xml:space="preserve"> SES05001 </t>
  </si>
  <si>
    <t>LIGAÇÃO PROVISÓRIA DE ÁGUA E SANITÁRIO</t>
  </si>
  <si>
    <t xml:space="preserve"> SES05002 </t>
  </si>
  <si>
    <t>ENTRADA PROVISORIA DE ENERGIA ELETRICA AEREA TRIFASICA 40A EM POSTE DE CONCRETO</t>
  </si>
  <si>
    <t xml:space="preserve"> 98459 </t>
  </si>
  <si>
    <t>TAPUME COM TELHA METÁLICA. AF_05/2018</t>
  </si>
  <si>
    <t xml:space="preserve"> 72898 </t>
  </si>
  <si>
    <t>CARGA E DESCARGA MECANIZADAS DE ENTULHO EM CAMINHAO BASCULANTE 6 M3</t>
  </si>
  <si>
    <t xml:space="preserve"> 97914 </t>
  </si>
  <si>
    <t>TRANSPORTE COM CAMINHÃO BASCULANTE DE 6 M3, EM VIA URBANA PAVIMENTADA, DMT ATÉ 30 KM (UNIDADE: M3XKM). AF_01/2018</t>
  </si>
  <si>
    <t>M3XKM</t>
  </si>
  <si>
    <t>ALVENARIAS DE DIVISÓRISA</t>
  </si>
  <si>
    <t xml:space="preserve"> 89168 </t>
  </si>
  <si>
    <t>(COMPOSIÇÃO REPRESENTATIVA) DO SERVIÇO DE ALVENARIA DE VEDAÇÃO DE BLOCOS VAZADOS DE CERÂMICA DE 9X19X19CM (ESPESSURA 9CM), PARA EDIFICAÇÃO HABITACIONAL UNIFAMILIAR (CASA) E EDIFICAÇÃO PÚBLICA PADRÃO. AF_11/2014</t>
  </si>
  <si>
    <t>DIVISORIA EM GRANITO BRANCO POLIDO, ESP = 3CM, ASSENTADO COM ARGAMASSA TRACO 1:4, ARREMATE EM CIMENTO BRANCO, EXCLUSIVE FERRAGENS</t>
  </si>
  <si>
    <t>ESQUADRIAS E FERRAGENS</t>
  </si>
  <si>
    <t>JANELAS E VITRINES</t>
  </si>
  <si>
    <t xml:space="preserve"> 85010 </t>
  </si>
  <si>
    <t>CAIXILHO FIXO, DE ALUMINIO, PARA VIDRO</t>
  </si>
  <si>
    <t>JANELA DE ALUMÍNIO MAXIM-AR, FIXAÇÃO COM ARGAMASSA, COM VIDROS, PADRONIZADA. AF_07/2016</t>
  </si>
  <si>
    <t>4.2</t>
  </si>
  <si>
    <t>PORTAS E MADEIRAS</t>
  </si>
  <si>
    <t xml:space="preserve"> SES01052 </t>
  </si>
  <si>
    <t>KIT DE PORTA DE MADEIRA, FOLHA LEVE, 90X210CM , ESPESSURA DE 3,5CM, CAPA LISA EM HDF, ACABAMENTO MELAMINICO EM PADRAO MADEIRA, ITENS INCLUSOS: DOBRADIÇAS, MONTAGEM E INSTALAÇÃO DO BATENTE E FECHADURA - FORNECIMENTO E INSTALAÇÃO</t>
  </si>
  <si>
    <t xml:space="preserve"> SES01059 </t>
  </si>
  <si>
    <t>KIT DE PORTA DE MADEIRA, FOLHA LEVE, 120X210CM , ESPESSURA DE 3,5CM, CAPA LISA EM HDF, ACABAMENTO MELAMINICO EM PADRAO MADEIRA, ITENS INCLUSOS: DOBRADIÇAS, MONTAGEM E INSTALAÇÃO DO BATENTE E FECHADURA - FORNECIMENTO E INSTALAÇÃO</t>
  </si>
  <si>
    <t xml:space="preserve"> SES01067 </t>
  </si>
  <si>
    <t xml:space="preserve"> SES01068 </t>
  </si>
  <si>
    <t>PORTA DE MADEIRA, ESPESSURA DE 3,5CM, CAPA LISA EM HDF, ACABAMENTO MELAMINICO EM PADRAO MADEIRA, 200X210X3,5CM, 2 FOLHAS, INCLUSO ADUELA 2A, ALIZAR 2A E DOBRADICAS</t>
  </si>
  <si>
    <t xml:space="preserve"> SES01069 </t>
  </si>
  <si>
    <t>PORTA DE MADEIRA, ESPESSURA DE 3,5CM, CAPA LISA EM HDF, ACABAMENTO MELAMINICO EM PADRAO MADEIRA, 160X210X3,5CM, 2 FOLHAS, INCLUSO ADUELA 2A, ALIZAR 2A E DOBRADICAS</t>
  </si>
  <si>
    <t>4.3</t>
  </si>
  <si>
    <t>PORTAS DE ALUMINIO</t>
  </si>
  <si>
    <t xml:space="preserve"> 91341 </t>
  </si>
  <si>
    <t>PORTA EM ALUMÍNIO DE ABRIR TIPO VENEZIANA COM GUARNIÇÃO, FIXAÇÃO COM PARAFUSOS - FORNECIMENTO E INSTALAÇÃO. AF_08/2015</t>
  </si>
  <si>
    <t>4.4</t>
  </si>
  <si>
    <t>PORTAS DE VIDRO</t>
  </si>
  <si>
    <t>4.5</t>
  </si>
  <si>
    <t>ESPELHOS</t>
  </si>
  <si>
    <t>ESPELHO CRISTAL, ESPESSURA 4MM, COM PARAFUSOS DE FIXACAO, SEM MOLDURA</t>
  </si>
  <si>
    <t xml:space="preserve"> 85005 </t>
  </si>
  <si>
    <t>COBERTURA</t>
  </si>
  <si>
    <t xml:space="preserve"> SES01008 </t>
  </si>
  <si>
    <t>TELHAMENTO COM TELHA METÁLICA TERMOACÚSTICA COM PELÍCULA, E = 30 MM, COM ATÉ 2 ÁGUAS, INCLUSO IÇAMENTO</t>
  </si>
  <si>
    <t xml:space="preserve"> 94227 </t>
  </si>
  <si>
    <t>CALHA EM CHAPA DE AÇO GALVANIZADO NÚMERO 24, DESENVOLVIMENTO DE 33 CM, INCLUSO TRANSPORTE VERTICAL. AF_07/2019</t>
  </si>
  <si>
    <t xml:space="preserve"> 100327 </t>
  </si>
  <si>
    <t>RUFO EXTERNO/INTERNO EM CHAPA DE AÇO GALVANIZADO NÚMERO 26, CORTE DE 33 CM, INCLUSO IÇAMENTO. AF_07/2019</t>
  </si>
  <si>
    <t>IMPERMEABILIZAÇÃO</t>
  </si>
  <si>
    <t xml:space="preserve"> 98557 </t>
  </si>
  <si>
    <t>IMPERMEABILIZAÇÃO DE SUPERFÍCIE COM EMULSÃO ASFÁLTICA, 2 DEMÃOS AF_06/2018</t>
  </si>
  <si>
    <t>REVESTIMENTO</t>
  </si>
  <si>
    <t xml:space="preserve"> 89173 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</si>
  <si>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</si>
  <si>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 xml:space="preserve"> 87879 </t>
  </si>
  <si>
    <t>CHAPISCO APLICADO EM ALVENARIAS E ESTRUTURAS DE CONCRETO INTERNAS, COM COLHER DE PEDREIRO.  ARGAMASSA TRAÇO 1:3 COM PREPARO EM BETONEIRA 400L. AF_06/2014</t>
  </si>
  <si>
    <t xml:space="preserve"> 96113 </t>
  </si>
  <si>
    <t>FORRO EM PLACAS DE GESSO, PARA AMBIENTES COMERCIAIS. AF_05/2017_P</t>
  </si>
  <si>
    <t xml:space="preserve"> 96120 </t>
  </si>
  <si>
    <t>ACABAMENTOS PARA FORRO (MOLDURA DE GESSO). AF_05/2017</t>
  </si>
  <si>
    <t>FORRO</t>
  </si>
  <si>
    <t xml:space="preserve"> 88497 </t>
  </si>
  <si>
    <t>APLICAÇÃO E LIXAMENTO DE MASSA LÁTEX EM PAREDES, DUAS DEMÃOS. AF_06/2014</t>
  </si>
  <si>
    <t xml:space="preserve"> 88487 </t>
  </si>
  <si>
    <t>APLICAÇÃO MANUAL DE PINTURA COM TINTA LÁTEX PVA EM PAREDES, DUAS DEMÃOS. AF_06/2014</t>
  </si>
  <si>
    <t xml:space="preserve"> 88485 </t>
  </si>
  <si>
    <t>APLICAÇÃO DE FUNDO SELADOR ACRÍLICO EM PAREDES, UMA DEMÃO. AF_06/2014</t>
  </si>
  <si>
    <t xml:space="preserve"> 88489 </t>
  </si>
  <si>
    <t xml:space="preserve"> 88486 </t>
  </si>
  <si>
    <t>APLICAÇÃO MANUAL DE PINTURA COM TINTA LÁTEX PVA EM TETO, DUAS DEMÃOS. AF_06/2014</t>
  </si>
  <si>
    <t xml:space="preserve"> 86938 </t>
  </si>
  <si>
    <t>CUBA DE EMBUTIR OVAL EM LOUÇA BRANCA, 35 X 50CM OU EQUIVALENTE, INCLUSO VÁLVULA E SIFÃO TIPO GARRAFA EM METAL CROMADO - FORNECIMENTO E INSTALAÇÃO. AF_12/2013</t>
  </si>
  <si>
    <t>PISOS E PAVIMENTAÇÕES</t>
  </si>
  <si>
    <t xml:space="preserve"> 87263 </t>
  </si>
  <si>
    <t>REVESTIMENTO CERÂMICO PARA PISO COM PLACAS TIPO PORCELANATO DE DIMENSÕES 60X60 CM APLICADA EM AMBIENTES DE ÁREA MAIOR QUE 10 M². AF_06/2014</t>
  </si>
  <si>
    <t>RODAPÉ EM PORCELANATO DE 7CM DE ALTURA DE DIMENSÕES 60X60CM</t>
  </si>
  <si>
    <t>SERVIÇOS COMPLEMENTARES</t>
  </si>
  <si>
    <t xml:space="preserve"> SES01004 </t>
  </si>
  <si>
    <t>PROTETOR DE PAREDE OU BATE MACA CURVO, EM PVC FLEXÍVEL, 200MM DE LARGURA, AZUL ESCURO, TERMINAL INCLUSO</t>
  </si>
  <si>
    <t xml:space="preserve"> SES01012 </t>
  </si>
  <si>
    <t>INSTALAÇÃO DE PLACAS ACM PARA FACHADA - FORNECIMENTO E INSTALAÇÃO</t>
  </si>
  <si>
    <t>PORTAO DE FERRO EM CHAPA GALVANIZADA PLANA 14 GSG</t>
  </si>
  <si>
    <t xml:space="preserve"> SES01005 </t>
  </si>
  <si>
    <t>PAISAGISMO</t>
  </si>
  <si>
    <t>ACESSIBILIDADE</t>
  </si>
  <si>
    <t xml:space="preserve"> SES04004 </t>
  </si>
  <si>
    <t>FORNECIMENTO E INSTALAÇÃO DE BARRA DE APOIO PARA PCD, EM AÇO INOX, 40CM</t>
  </si>
  <si>
    <t xml:space="preserve"> SES04007 </t>
  </si>
  <si>
    <t>FORNECIMENTO E INSTALAÇÃO DE BARRA DE APOIO PARA PCD, EM AÇO INOX, 80CM</t>
  </si>
  <si>
    <t xml:space="preserve"> SES04006 </t>
  </si>
  <si>
    <t>FORNECIMENTO E INSTALAÇÃO DE BARRA DE APOIO PARA PCD, EM AÇO INOX, 70CM</t>
  </si>
  <si>
    <t xml:space="preserve"> SES08001 </t>
  </si>
  <si>
    <t xml:space="preserve"> 95547 </t>
  </si>
  <si>
    <t xml:space="preserve"> SES04001 </t>
  </si>
  <si>
    <t>TOALHEIRO PLASTICO TIPO DISPENSER PARA PAPEL TOALHA INTERFOLHADO</t>
  </si>
  <si>
    <t xml:space="preserve"> 89978 </t>
  </si>
  <si>
    <t>(COMPOSIÇÃO REPRESENTATIVA) DO SERVIÇO DE ALVENARIA DE VEDAÇÃO DE BLOCOS VAZADOS DE CONCRETO DE 14X19X39CM (ESPESSURA 14CM), PARA EDIFICAÇÃO HABITACIONAL UNIFAMILIAR (CASA) E EDIFICAÇÃO PÚBLICA PADRÃO. AF_12/2014</t>
  </si>
  <si>
    <t xml:space="preserve"> 89993 </t>
  </si>
  <si>
    <t>GRAUTEAMENTO VERTICAL EM ALVENARIA ESTRUTURAL. AF_01/2015</t>
  </si>
  <si>
    <t xml:space="preserve"> 89996 </t>
  </si>
  <si>
    <t>ARMAÇÃO VERTICAL DE ALVENARIA ESTRUTURAL; DIÂMETRO DE 10,0 MM. AF_01/2015</t>
  </si>
  <si>
    <t xml:space="preserve"> 94099 </t>
  </si>
  <si>
    <t>PREPARO DE FUNDO DE VALA COM LARGURA MAIOR OU IGUAL A 1,5 M E MENOR QUE 2,5 M, EM LOCAL COM NÍVEL BAIXO DE INTERFERÊNCIA. AF_06/2016</t>
  </si>
  <si>
    <t xml:space="preserve"> 95241 </t>
  </si>
  <si>
    <t>LASTRO DE CONCRETO MAGRO, APLICADO EM PISOS OU RADIERS, ESPESSURA DE 5 CM. AF_07/2016</t>
  </si>
  <si>
    <t xml:space="preserve"> 85662 </t>
  </si>
  <si>
    <t>ARMACAO EM TELA DE ACO SOLDADA NERVURADA Q-92, ACO CA-60, 4,2MM, MALHA 15X15CM</t>
  </si>
  <si>
    <t xml:space="preserve"> 87370 </t>
  </si>
  <si>
    <t>ARGAMASSA TRAÇO 1:2:9 (CIMENTO, CAL E AREIA MÉDIA) PARA EMBOÇO/MASSA ÚNICA/ASSENTAMENTO DE ALVENARIA DE VEDAÇÃO, PREPARO MANUAL. AF_06/2014</t>
  </si>
  <si>
    <t xml:space="preserve"> 87905 </t>
  </si>
  <si>
    <t>CHAPISCO APLICADO EM ALVENARIA (COM PRESENÇA DE VÃOS) E ESTRUTURAS DE CONCRETO DE FACHADA, COM COLHER DE PEDREIRO.  ARGAMASSA TRAÇO 1:3 COM PREPARO EM BETONEIRA 400L. AF_06/2014</t>
  </si>
  <si>
    <t xml:space="preserve"> 87792 </t>
  </si>
  <si>
    <t>EMBOÇO OU MASSA ÚNICA EM ARGAMASSA TRAÇO 1:2:8, PREPARO MECÂNICO COM BETONEIRA 400 L, APLICADA MANUALMENTE EM PANOS CEGOS DE FACHADA (SEM PRESENÇA DE VÃOS), ESPESSURA DE 25 MM. AF_06/2014</t>
  </si>
  <si>
    <t xml:space="preserve"> SES01102 </t>
  </si>
  <si>
    <t>CONCRETAGEM DE VIGAS E LAJES, FCK=25 MPA, PARA QUALQUER TIPO DE LAJE COM BALDES EM EDIFICAÇÃO DE MULTIPAVIMENTOS ATÉ 04 ANDARES, COM ÁREA MÉDIA DE LAJES MENOR OU IGUAL A 20 M² - LANÇAMENTO, ADENSAMENTO E ACABAMENTO.</t>
  </si>
  <si>
    <t xml:space="preserve"> 74238/002 </t>
  </si>
  <si>
    <t>PORTAO EM TELA ARAME GALVANIZADO N.12 MALHA 2" E MOLDURA EM TUBOS DE ACO COM DUAS FOLHAS DE ABRIR, INCLUSO FERRAGENS</t>
  </si>
  <si>
    <t xml:space="preserve"> 99808 </t>
  </si>
  <si>
    <t>LIMPEZA DE REVESTIMENTO CERÂMICO EM PAREDE UTILIZANDO ÁCIDO MURIÁTICO. AF_04/2019</t>
  </si>
  <si>
    <t xml:space="preserve"> SES04010 </t>
  </si>
  <si>
    <t>LIMPEZA VIDRO COMUM</t>
  </si>
  <si>
    <t xml:space="preserve"> SES04011 </t>
  </si>
  <si>
    <t>3.0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</si>
  <si>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</si>
  <si>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</si>
  <si>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</si>
  <si>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</si>
  <si>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</si>
  <si>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</si>
  <si>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</si>
  <si>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</si>
  <si>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</si>
  <si>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</si>
  <si>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</si>
  <si>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</si>
  <si>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4.0</t>
  </si>
  <si>
    <t>5.0</t>
  </si>
  <si>
    <t>5.3</t>
  </si>
  <si>
    <t>5.4</t>
  </si>
  <si>
    <t>5.6</t>
  </si>
  <si>
    <t>8.0</t>
  </si>
  <si>
    <t>9.0</t>
  </si>
  <si>
    <t>9.2</t>
  </si>
  <si>
    <t>10.0</t>
  </si>
  <si>
    <t>11.0</t>
  </si>
  <si>
    <t>12.0</t>
  </si>
  <si>
    <t>13.0</t>
  </si>
  <si>
    <t>14.0</t>
  </si>
  <si>
    <t>15.0</t>
  </si>
  <si>
    <t>15.7</t>
  </si>
  <si>
    <t>15.8</t>
  </si>
  <si>
    <t>15.9</t>
  </si>
  <si>
    <t>16.0</t>
  </si>
  <si>
    <t>16.3</t>
  </si>
  <si>
    <t>16.4</t>
  </si>
  <si>
    <t>16.5</t>
  </si>
  <si>
    <t>16.6</t>
  </si>
  <si>
    <t>16.7</t>
  </si>
  <si>
    <t>16.8</t>
  </si>
  <si>
    <t>16.9</t>
  </si>
  <si>
    <t>16.10</t>
  </si>
  <si>
    <t>16.11</t>
  </si>
  <si>
    <t>16.12</t>
  </si>
  <si>
    <t>16.13</t>
  </si>
  <si>
    <t>16.14</t>
  </si>
  <si>
    <t>16.15</t>
  </si>
  <si>
    <t>17.0</t>
  </si>
  <si>
    <t>CONSTRUÇÃO CIVIL</t>
  </si>
  <si>
    <t>INSTALAÇÕES PROVISÓRIAS</t>
  </si>
  <si>
    <t>TOTAL ITENS PROVISÓRIOS</t>
  </si>
  <si>
    <t>TOTAL ADMNISTRAÇÃO DE OBRA</t>
  </si>
  <si>
    <t>ADMINISTRAÇÃO DE OBRA E SERVIÇOS PROVISÓRIOS</t>
  </si>
  <si>
    <t>SERVIÇOS PROVISÓRIOS</t>
  </si>
  <si>
    <t>18.0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</si>
  <si>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</si>
  <si>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</si>
  <si>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</si>
  <si>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</si>
  <si>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</si>
  <si>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</si>
  <si>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</si>
  <si>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</si>
  <si>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</si>
  <si>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</si>
  <si>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</si>
  <si>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</si>
  <si>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</si>
  <si>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</si>
  <si>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</si>
  <si>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</si>
  <si>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</si>
  <si>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</si>
  <si>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</si>
  <si>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</si>
  <si>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18.21</t>
  </si>
  <si>
    <t>18.22</t>
  </si>
  <si>
    <t>18.23</t>
  </si>
  <si>
    <t>18.24</t>
  </si>
  <si>
    <t>18.25</t>
  </si>
  <si>
    <t>18.26</t>
  </si>
  <si>
    <t>18.27</t>
  </si>
  <si>
    <t>18.28</t>
  </si>
  <si>
    <t>18.29</t>
  </si>
  <si>
    <t>18.30</t>
  </si>
  <si>
    <t>18.31</t>
  </si>
  <si>
    <t>18.32</t>
  </si>
  <si>
    <t>18.33</t>
  </si>
  <si>
    <t>18.34</t>
  </si>
  <si>
    <t>18.35</t>
  </si>
  <si>
    <t>18.36</t>
  </si>
  <si>
    <t>18.37</t>
  </si>
  <si>
    <t>18.38</t>
  </si>
  <si>
    <t>18.39</t>
  </si>
  <si>
    <t>18.40</t>
  </si>
  <si>
    <t>18.41</t>
  </si>
  <si>
    <t>18.42</t>
  </si>
  <si>
    <t>18.43</t>
  </si>
  <si>
    <t>18.44</t>
  </si>
  <si>
    <t>18.45</t>
  </si>
  <si>
    <t>18.46</t>
  </si>
  <si>
    <t>18.47</t>
  </si>
  <si>
    <t>18.48</t>
  </si>
  <si>
    <t>18.49</t>
  </si>
  <si>
    <t>18.50</t>
  </si>
  <si>
    <t>18.51</t>
  </si>
  <si>
    <t>18.52</t>
  </si>
  <si>
    <t>18.53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</si>
  <si>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</si>
  <si>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</si>
  <si>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 FLEXÍVEL ISOLADO, 6 MM², ANTI-CHAMA 450/750 V, PARA CIRCUITOS TERMINAIS - FORNECIMENTO E INSTALAÇÃO. AF_12/2015</t>
  </si>
  <si>
    <t xml:space="preserve"> SES03002 </t>
  </si>
  <si>
    <t>CABO DE COBRE ISOLADO EM EPR FLEXÍVEL 16MM² - 0,6KV/1KV/90°</t>
  </si>
  <si>
    <t xml:space="preserve"> SES03003 </t>
  </si>
  <si>
    <t>CABO DE COBRE ISOLADO EM EPR FLEXÍVEL 25MM² - 0,6KV/1KV/90°</t>
  </si>
  <si>
    <t xml:space="preserve"> SES03004 </t>
  </si>
  <si>
    <t>CABO DE COBRE ISOLADO EM EPR FLEXÍVEL 35MM² - 0,6KV/1KV/90°</t>
  </si>
  <si>
    <t xml:space="preserve"> SES03006 </t>
  </si>
  <si>
    <t>CABO DE COBRE ISOLADO EM EPR FLEXÍVEL 70MM² - 0,6KV/1KV/90°</t>
  </si>
  <si>
    <t xml:space="preserve"> SES03007 </t>
  </si>
  <si>
    <t>CABO DE COBRE ISOLADO EM EPR FLEXÍVEL 95MM² - 0,6KV/1KV/90°</t>
  </si>
  <si>
    <t xml:space="preserve"> 91941 </t>
  </si>
  <si>
    <t>CAIXA RETANGULAR 4" X 2" BAIXA (0,30 M DO PISO), PVC, INSTALADA EM PAREDE - FORNECIMENTO E INSTALAÇÃO. AF_12/2015</t>
  </si>
  <si>
    <t xml:space="preserve"> 91940 </t>
  </si>
  <si>
    <t>CAIXA RETANGULAR 4" X 2" MÉDIA (1,30 M DO PISO), PVC, INSTALADA EM PAREDE - FORNECIMENTO E INSTALAÇÃO. AF_12/2015</t>
  </si>
  <si>
    <t xml:space="preserve"> 91939 </t>
  </si>
  <si>
    <t>CAIXA RETANGULAR 4" X 2" ALTA (2,00 M DO PISO), PVC, INSTALADA EM PAREDE - FORNECIMENTO E INSTALAÇÃO. AF_12/2015</t>
  </si>
  <si>
    <t xml:space="preserve"> 93662 </t>
  </si>
  <si>
    <t>DISJUNTOR BIPOLAR TIPO DIN, CORRENTE NOMINAL DE 20A - FORNECIMENTO E INSTALAÇÃO. AF_04/2016</t>
  </si>
  <si>
    <t xml:space="preserve"> SES03020 </t>
  </si>
  <si>
    <t>FORNECIMENTO E INSTALAÇÃO DE PROTETOR DE SURTO (DPS) 175V - 45KA EM QUADRO DE DISTRIBUIÇÃO.</t>
  </si>
  <si>
    <t>DISJUNTOR TRIPOLAR TIPO DIN, CORRENTE NOMINAL DE 50A - FORNECIMENTO E INSTALAÇÃO. AF_04/2016</t>
  </si>
  <si>
    <t xml:space="preserve"> SES03028 </t>
  </si>
  <si>
    <t>DISJUNTOR TRIPOLAR TIPO DIN, CORRENTE NOMINAL DE 63A - FORNECIMENTO E INSTALAÇÃO</t>
  </si>
  <si>
    <t xml:space="preserve"> SES03029 </t>
  </si>
  <si>
    <t>DISJUNTOR TRIPOLAR TIPO DIN, CORRENTE NOMINAL DE 70A - FORNECIMENTO E INSTALAÇÃO</t>
  </si>
  <si>
    <t xml:space="preserve"> SES03030 </t>
  </si>
  <si>
    <t>DISJUNTOR TRIPOLAR TIPO DIN, CORRENTE NOMINAL DE 80A - FORNECIMENTO E INSTALAÇÃO</t>
  </si>
  <si>
    <t xml:space="preserve"> SES03032 </t>
  </si>
  <si>
    <t>DISJUNTOR TRIPOLAR TIPO DIN, CORRENTE NOMINAL DE 100A - FORNECIMENTO E INSTALAÇÃO</t>
  </si>
  <si>
    <t>DISJUNTOR TERMOMAGNETICO TRIPOLAR PADRAO NEMA (AMERICANO) 125 A 150A 240V, FORNECIMENTO E INSTALACAO</t>
  </si>
  <si>
    <t xml:space="preserve"> 91854 </t>
  </si>
  <si>
    <t>ELETRODUTO FLEXÍVEL CORRUGADO, PVC, DN 25 MM (3/4"), PARA CIRCUITOS TERMINAIS, INSTALADO EM PAREDE - FORNECIMENTO E INSTALAÇÃO. AF_12/2015</t>
  </si>
  <si>
    <t xml:space="preserve"> 91856 </t>
  </si>
  <si>
    <t>ELETRODUTO FLEXÍVEL CORRUGADO, PVC, DN 32 MM (1"), PARA CIRCUITOS TERMINAIS, INSTALADO EM PAREDE - FORNECIMENTO E INSTALAÇÃO. AF_12/2015</t>
  </si>
  <si>
    <t xml:space="preserve"> 97886 </t>
  </si>
  <si>
    <t>CAIXA ENTERRADA ELÉTRICA RETANGULAR, EM ALVENARIA COM TIJOLOS CERÂMICOS MACIÇOS, FUNDO COM BRITA, DIMENSÕES INTERNAS: 0,3X0,3X0,3 M. AF_05/2018</t>
  </si>
  <si>
    <t xml:space="preserve"> 93358 </t>
  </si>
  <si>
    <t>ESCAVAÇÃO MANUAL DE VALA COM PROFUNDIDADE MENOR OU IGUAL A 1,30 M. AF_03/2016</t>
  </si>
  <si>
    <t>18.54</t>
  </si>
  <si>
    <t>18.55</t>
  </si>
  <si>
    <t>18.56</t>
  </si>
  <si>
    <t>BAIXA TENSÃO</t>
  </si>
  <si>
    <t>INSTALAÇÕES DE LÓGICA</t>
  </si>
  <si>
    <t>LÓGICA</t>
  </si>
  <si>
    <t>20.0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</si>
  <si>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</si>
  <si>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</si>
  <si>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</si>
  <si>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</si>
  <si>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</si>
  <si>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</si>
  <si>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</si>
  <si>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</si>
  <si>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</si>
  <si>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</si>
  <si>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</si>
  <si>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</si>
  <si>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</si>
  <si>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</si>
  <si>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</si>
  <si>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</si>
  <si>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</si>
  <si>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</si>
  <si>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20.19</t>
  </si>
  <si>
    <t>20.20</t>
  </si>
  <si>
    <t>20.21</t>
  </si>
  <si>
    <t>20.22</t>
  </si>
  <si>
    <t>20.23</t>
  </si>
  <si>
    <t>20.24</t>
  </si>
  <si>
    <t>20.25</t>
  </si>
  <si>
    <t>20.26</t>
  </si>
  <si>
    <t>20.27</t>
  </si>
  <si>
    <t>RACK 19 POL. X 12U X 550MM</t>
  </si>
  <si>
    <t>TOMADA DE REDE RJ45 (2 MÓDULO) - FORNECIMENTO E INSTALAÇÃO</t>
  </si>
  <si>
    <t xml:space="preserve"> 98302 </t>
  </si>
  <si>
    <t>PATCH PANEL 24 PORTAS, CATEGORIA 6 - FORNECIMENTO E INSTALAÇÃO. AF_03/2018</t>
  </si>
  <si>
    <t xml:space="preserve"> SES03102 </t>
  </si>
  <si>
    <t>SWITCH 48P 10/100/1000</t>
  </si>
  <si>
    <t xml:space="preserve"> SES03104 </t>
  </si>
  <si>
    <t>GUIA DE CABO FECHADO HORIZ. 19 POL. 1U</t>
  </si>
  <si>
    <t xml:space="preserve"> SES03105 </t>
  </si>
  <si>
    <t>VOICE PANEL 19" - 30 POSIÇÕES CATEGORIA 6</t>
  </si>
  <si>
    <t xml:space="preserve"> SES03108 </t>
  </si>
  <si>
    <t>PARAFUSO COM PORCA GAIOLA PARA RACK COM 5MM E ROSCA M5</t>
  </si>
  <si>
    <t xml:space="preserve"> SES03106 </t>
  </si>
  <si>
    <t>ABRAÇADEIRA DE NYLON PARA AMARRAÇÃO DE CABOS</t>
  </si>
  <si>
    <t xml:space="preserve"> SES03107 </t>
  </si>
  <si>
    <t>PATCH CORD - CAT.06 - 1,5M</t>
  </si>
  <si>
    <t xml:space="preserve"> SES03109 </t>
  </si>
  <si>
    <t>FORNECIMENTO E INSTALAÇÃO DE DISTRIBUIDOR OPTICO 19POL COM PIGTAIL LC OM3</t>
  </si>
  <si>
    <t xml:space="preserve"> SES03110 </t>
  </si>
  <si>
    <t>SERVIÇO DE CERTIFICAÇÃO DE PONTO CAT. 6</t>
  </si>
  <si>
    <t xml:space="preserve"> SES03111 </t>
  </si>
  <si>
    <t>SERVIÇO DE CERTIFICAÇÃO DE FIBRA OPTICA</t>
  </si>
  <si>
    <t xml:space="preserve"> SES03112 </t>
  </si>
  <si>
    <t>SERVIÇO DE FUSÃO DE FIBRA OPTICA</t>
  </si>
  <si>
    <t xml:space="preserve"> SES03113 </t>
  </si>
  <si>
    <t>CABO OPTICO OM3 50/125 - 6FO</t>
  </si>
  <si>
    <t xml:space="preserve"> 98402 </t>
  </si>
  <si>
    <t>CABO TELEFÔNICO CTP-APL-50 30 PARES INSTALADO EM ENTRADA DE EDIFICAÇÃO - FORNECIMENTO E INSTALAÇÃO. AF_04/2018</t>
  </si>
  <si>
    <t xml:space="preserve"> 94500 </t>
  </si>
  <si>
    <t>REGISTRO DE GAVETA BRUTO, LATÃO, ROSCÁVEL, 3, INSTALADO EM RESERVAÇÃO DE ÁGUA DE EDIFICAÇÃO QUE POSSUA RESERVATÓRIO DE FIBRA/FIBROCIMENTO  FORNECIMENTO E INSTALAÇÃO. AF_06/2016</t>
  </si>
  <si>
    <t xml:space="preserve"> 94499 </t>
  </si>
  <si>
    <t>REGISTRO DE GAVETA BRUTO, LATÃO, ROSCÁVEL, 2 1/2, INSTALADO EM RESERVAÇÃO DE ÁGUA DE EDIFICAÇÃO QUE POSSUA RESERVATÓRIO DE FIBRA/FIBROCIMENTO  FORNECIMENTO E INSTALAÇÃO. AF_06/2016</t>
  </si>
  <si>
    <t xml:space="preserve"> 94498 </t>
  </si>
  <si>
    <t>REGISTRO DE GAVETA BRUTO, LATÃO, ROSCÁVEL, 2, INSTALADO EM RESERVAÇÃO DE ÁGUA DE EDIFICAÇÃO QUE POSSUA RESERVATÓRIO DE FIBRA/FIBROCIMENTO  FORNECIMENTO E INSTALAÇÃO. AF_06/2016</t>
  </si>
  <si>
    <t xml:space="preserve"> 94497 </t>
  </si>
  <si>
    <t>REGISTRO DE GAVETA BRUTO, LATÃO, ROSCÁVEL, 1 1/2, INSTALADO EM RESERVAÇÃO DE ÁGUA DE EDIFICAÇÃO QUE POSSUA RESERVATÓRIO DE FIBRA/FIBROCIMENTO  FORNECIMENTO E INSTALAÇÃO. AF_06/2016</t>
  </si>
  <si>
    <t xml:space="preserve"> 89985 </t>
  </si>
  <si>
    <t xml:space="preserve"> 89354 </t>
  </si>
  <si>
    <t>MISTURADOR MONOCOMANDO PARA CHUVEIRO, BASE BRUTA E ACABAMENTO CROMADO, FORNECIDO E INSTALADO EM RAMAL DE ÁGUA. AF_12/2014</t>
  </si>
  <si>
    <t>VÁLVULA DE DESCARGA METÁLICA, BASE 1 1/2 ", ACABAMENTO METALICO CROMADO - FORNECIMENTO E INSTALAÇÃO. AF_01/2019</t>
  </si>
  <si>
    <t>ASSENTO SANITARIO DE PLASTICO, TIPO CONVENCIONAL, FORNECIMENTO E INSTALAÇÃO.</t>
  </si>
  <si>
    <t xml:space="preserve"> SES02041 </t>
  </si>
  <si>
    <t>DUCHA METALICA DE PAREDE, ARTICULAVEL, COM DESVIADOR E DUCHA MANUAL</t>
  </si>
  <si>
    <t xml:space="preserve"> 86874 </t>
  </si>
  <si>
    <t>TANQUE DE LOUÇA BRANCA SUSPENSO, 18L OU EQUIVALENTE - FORNECIMENTO E INSTALAÇÃO. AF_12/2013</t>
  </si>
  <si>
    <t xml:space="preserve"> 86914 </t>
  </si>
  <si>
    <t xml:space="preserve"> 94714 </t>
  </si>
  <si>
    <t>ADAPTADOR COM FLANGES LIVRES, PVC, SOLDÁVEL, DN 85 MM X 3 , INSTALADO EM RESERVAÇÃO DE ÁGUA DE EDIFICAÇÃO QUE POSSUA RESERVATÓRIO DE FIBRA/FIBROCIMENTO   FORNECIMENTO E INSTALAÇÃO. AF_06/2016</t>
  </si>
  <si>
    <t xml:space="preserve"> 89596 </t>
  </si>
  <si>
    <t>ADAPTADOR CURTO COM BOLSA E ROSCA PARA REGISTRO, PVC, SOLDÁVEL, DN 50MM X 1.1/2, INSTALADO EM PRUMADA DE ÁGUA - FORNECIMENTO E INSTALAÇÃO. AF_12/2014</t>
  </si>
  <si>
    <t xml:space="preserve"> 89610 </t>
  </si>
  <si>
    <t>ADAPTADOR CURTO COM BOLSA E ROSCA PARA REGISTRO, PVC, SOLDÁVEL, DN 60MM X 2, INSTALADO EM PRUMADA DE ÁGUA - FORNECIMENTO E INSTALAÇÃO. AF_12/2014</t>
  </si>
  <si>
    <t xml:space="preserve"> 89613 </t>
  </si>
  <si>
    <t>ADAPTADOR CURTO COM BOLSA E ROSCA PARA REGISTRO, PVC, SOLDÁVEL, DN 75MM X 2.1/2, INSTALADO EM PRUMADA DE ÁGUA - FORNECIMENTO E INSTALAÇÃO. AF_12/2014</t>
  </si>
  <si>
    <t xml:space="preserve"> 89616 </t>
  </si>
  <si>
    <t>ADAPTADOR CURTO COM BOLSA E ROSCA PARA REGISTRO, PVC, SOLDÁVEL, DN 85MM X 3, INSTALADO EM PRUMADA DE ÁGUA - FORNECIMENTO E INSTALAÇÃO. AF_12/2014</t>
  </si>
  <si>
    <t xml:space="preserve"> SES02043 </t>
  </si>
  <si>
    <t>BUCHA DE REDUCAO DE PVC, SOLDAVEL, CURTA, COM 60 X 50 MM, PARA AGUA FRIA PREDIAL</t>
  </si>
  <si>
    <t xml:space="preserve"> SES02047 </t>
  </si>
  <si>
    <t>BUCHA DE REDUCAO DE PVC, SOLDAVEL, LONGA, COM 75 X 50 MM, PARA AGUA FRIA PREDIAL</t>
  </si>
  <si>
    <t xml:space="preserve"> 89505 </t>
  </si>
  <si>
    <t>JOELHO 90 GRAUS, PVC, SOLDÁVEL, DN 60MM, INSTALADO EM PRUMADA DE ÁGUA - FORNECIMENTO E INSTALAÇÃO. AF_12/2014</t>
  </si>
  <si>
    <t xml:space="preserve"> 89513 </t>
  </si>
  <si>
    <t>JOELHO 90 GRAUS, PVC, SOLDÁVEL, DN 75MM, INSTALADO EM PRUMADA DE ÁGUA - FORNECIMENTO E INSTALAÇÃO. AF_12/2014</t>
  </si>
  <si>
    <t xml:space="preserve"> 89449 </t>
  </si>
  <si>
    <t xml:space="preserve"> 89450 </t>
  </si>
  <si>
    <t>TUBO, PVC, SOLDÁVEL, DN 60MM, INSTALADO EM PRUMADA DE ÁGUA - FORNECIMENTO E INSTALAÇÃO. AF_12/2014</t>
  </si>
  <si>
    <t xml:space="preserve"> 89451 </t>
  </si>
  <si>
    <t>TUBO, PVC, SOLDÁVEL, DN 75MM, INSTALADO EM PRUMADA DE ÁGUA - FORNECIMENTO E INSTALAÇÃO. AF_12/2014</t>
  </si>
  <si>
    <t xml:space="preserve"> 89452 </t>
  </si>
  <si>
    <t>TUBO, PVC, SOLDÁVEL, DN 85MM, INSTALADO EM PRUMADA DE ÁGUA - FORNECIMENTO E INSTALAÇÃO. AF_12/2014</t>
  </si>
  <si>
    <t xml:space="preserve"> 89625 </t>
  </si>
  <si>
    <t>TE, PVC, SOLDÁVEL, DN 50MM, INSTALADO EM PRUMADA DE ÁGUA - FORNECIMENTO E INSTALAÇÃO. AF_12/2014</t>
  </si>
  <si>
    <t xml:space="preserve"> 89628 </t>
  </si>
  <si>
    <t>TE, PVC, SOLDÁVEL, DN 60MM, INSTALADO EM PRUMADA DE ÁGUA - FORNECIMENTO E INSTALAÇÃO. AF_12/2014</t>
  </si>
  <si>
    <t xml:space="preserve"> 89629 </t>
  </si>
  <si>
    <t>TE, PVC, SOLDÁVEL, DN 75MM, INSTALADO EM PRUMADA DE ÁGUA - FORNECIMENTO E INSTALAÇÃO. AF_12/2014</t>
  </si>
  <si>
    <t xml:space="preserve"> 89631 </t>
  </si>
  <si>
    <t>TE, PVC, SOLDÁVEL, DN 85MM, INSTALADO EM PRUMADA DE ÁGUA - FORNECIMENTO E INSTALAÇÃO. AF_12/2014</t>
  </si>
  <si>
    <t xml:space="preserve"> 89627 </t>
  </si>
  <si>
    <t>TÊ DE REDUÇÃO, PVC, SOLDÁVEL, DN 50MM X 25MM, INSTALADO EM PRUMADA DE ÁGUA - FORNECIMENTO E INSTALAÇÃO. AF_12/2014</t>
  </si>
  <si>
    <t xml:space="preserve"> 89630 </t>
  </si>
  <si>
    <t>TE DE REDUÇÃO, PVC, SOLDÁVEL, DN 75MM X 50MM, INSTALADO EM PRUMADA DE ÁGUA - FORNECIMENTO E INSTALAÇÃO. AF_12/2014</t>
  </si>
  <si>
    <t xml:space="preserve"> 89632 </t>
  </si>
  <si>
    <t>TE DE REDUÇÃO, PVC, SOLDÁVEL, DN 85MM X 60MM, INSTALADO EM PRUMADA DE ÁGUA - FORNECIMENTO E INSTALAÇÃO. AF_12/2014</t>
  </si>
  <si>
    <t xml:space="preserve"> 90373 </t>
  </si>
  <si>
    <t>JOELHO 90 GRAUS COM BUCHA DE LATÃO, PVC, SOLDÁVEL, DN 25MM, X 1/2 INSTALADO EM RAMAL OU SUB-RAMAL DE ÁGUA - FORNECIMENTO E INSTALAÇÃO. AF_12/2014</t>
  </si>
  <si>
    <t xml:space="preserve"> 90374 </t>
  </si>
  <si>
    <t>TÊ COM BUCHA DE LATÃO NA BOLSA CENTRAL, PVC, SOLDÁVEL, DN 25MM X 3/4, INSTALADO EM RAMAL OU SUB-RAMAL DE ÁGUA - FORNECIMENTO E INSTALAÇÃO. AF_03/2015</t>
  </si>
  <si>
    <t>21.0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</si>
  <si>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</si>
  <si>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</si>
  <si>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</si>
  <si>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</si>
  <si>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</si>
  <si>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</si>
  <si>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</si>
  <si>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</si>
  <si>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</si>
  <si>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</si>
  <si>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21.11</t>
  </si>
  <si>
    <t>21.12</t>
  </si>
  <si>
    <t>21.13</t>
  </si>
  <si>
    <t>21.14</t>
  </si>
  <si>
    <t>21.15</t>
  </si>
  <si>
    <t>21.16</t>
  </si>
  <si>
    <t>21.17</t>
  </si>
  <si>
    <t>21.18</t>
  </si>
  <si>
    <t>21.19</t>
  </si>
  <si>
    <t>21.20</t>
  </si>
  <si>
    <t>21.21</t>
  </si>
  <si>
    <t>21.22</t>
  </si>
  <si>
    <t>21.23</t>
  </si>
  <si>
    <t>21.24</t>
  </si>
  <si>
    <t>21.25</t>
  </si>
  <si>
    <t>21.26</t>
  </si>
  <si>
    <t>21.27</t>
  </si>
  <si>
    <t>21.28</t>
  </si>
  <si>
    <t>21.29</t>
  </si>
  <si>
    <t>21.30</t>
  </si>
  <si>
    <t>21.31</t>
  </si>
  <si>
    <t>21.32</t>
  </si>
  <si>
    <t>21.33</t>
  </si>
  <si>
    <t>21.34</t>
  </si>
  <si>
    <t>21.35</t>
  </si>
  <si>
    <t>21.36</t>
  </si>
  <si>
    <t>21.37</t>
  </si>
  <si>
    <t>21.38</t>
  </si>
  <si>
    <t>21.39</t>
  </si>
  <si>
    <t>21.40</t>
  </si>
  <si>
    <t>21.41</t>
  </si>
  <si>
    <t>21.42</t>
  </si>
  <si>
    <t>21.43</t>
  </si>
  <si>
    <t>21.44</t>
  </si>
  <si>
    <t>21.45</t>
  </si>
  <si>
    <t>21.46</t>
  </si>
  <si>
    <t>21.47</t>
  </si>
  <si>
    <t>21.48</t>
  </si>
  <si>
    <t>21.49</t>
  </si>
  <si>
    <t>21.50</t>
  </si>
  <si>
    <t>21.51</t>
  </si>
  <si>
    <t>21.52</t>
  </si>
  <si>
    <t>21.55</t>
  </si>
  <si>
    <t>21.56</t>
  </si>
  <si>
    <t>21.57</t>
  </si>
  <si>
    <t>21.58</t>
  </si>
  <si>
    <t>21.59</t>
  </si>
  <si>
    <t>21.65</t>
  </si>
  <si>
    <t>21.66</t>
  </si>
  <si>
    <t xml:space="preserve"> 97903 </t>
  </si>
  <si>
    <t>CAIXA ENTERRADA HIDRÁULICA RETANGULAR EM ALVENARIA COM TIJOLOS CERÂMICOS MACIÇOS, DIMENSÕES INTERNAS: 0,8X0,8X0,6 M PARA REDE DE ESGOTO. AF_05/2018</t>
  </si>
  <si>
    <t xml:space="preserve"> 89728 </t>
  </si>
  <si>
    <t>CURVA CURTA 90 GRAUS, PVC, SERIE NORMAL, ESGOTO PREDIAL, DN 40 MM, JUNTA SOLDÁVEL, FORNECIDO E INSTALADO EM RAMAL DE DESCARGA OU RAMAL DE ESGOTO SANITÁRIO. AF_12/2014</t>
  </si>
  <si>
    <t xml:space="preserve"> 89731 </t>
  </si>
  <si>
    <t>JOELHO 90 GRAUS, PVC, SERIE NORMAL, ESGOTO PREDIAL, DN 50 MM, JUNTA ELÁSTICA, FORNECIDO E INSTALADO EM RAMAL DE DESCARGA OU RAMAL DE ESGOTO SANITÁRIO. AF_12/2014</t>
  </si>
  <si>
    <t xml:space="preserve"> 89737 </t>
  </si>
  <si>
    <t>JOELHO 90 GRAUS, PVC, SERIE NORMAL, ESGOTO PREDIAL, DN 75 MM, JUNTA ELÁSTICA, FORNECIDO E INSTALADO EM RAMAL DE DESCARGA OU RAMAL DE ESGOTO SANITÁRIO. AF_12/2014</t>
  </si>
  <si>
    <t xml:space="preserve"> 89797 </t>
  </si>
  <si>
    <t>JUNÇÃO SIMPLES, PVC, SERIE NORMAL, ESGOTO PREDIAL, DN 100 X 100 MM, JUNTA ELÁSTICA, FORNECIDO E INSTALADO EM RAMAL DE DESCARGA OU RAMAL DE ESGOTO SANITÁRIO. AF_12/2014</t>
  </si>
  <si>
    <t xml:space="preserve"> 89785 </t>
  </si>
  <si>
    <t>JUNÇÃO SIMPLES, PVC, SERIE NORMAL, ESGOTO PREDIAL, DN 50 X 50 MM, JUNTA ELÁSTICA, FORNECIDO E INSTALADO EM RAMAL DE DESCARGA OU RAMAL DE ESGOTO SANITÁRIO. AF_12/2014</t>
  </si>
  <si>
    <t xml:space="preserve"> 89557 </t>
  </si>
  <si>
    <t>REDUÇÃO EXCÊNTRICA, PVC, SERIE R, ÁGUA PLUVIAL, DN 100 X 75 MM, JUNTA ELÁSTICA, FORNECIDO E INSTALADO EM RAMAL DE ENCAMINHAMENTO. AF_12/2014</t>
  </si>
  <si>
    <t xml:space="preserve"> 89711 </t>
  </si>
  <si>
    <t>TUBO PVC, SERIE NORMAL, ESGOTO PREDIAL, DN 40 MM, FORNECIDO E INSTALADO EM RAMAL DE DESCARGA OU RAMAL DE ESGOTO SANITÁRIO. AF_12/2014</t>
  </si>
  <si>
    <t xml:space="preserve"> 89712 </t>
  </si>
  <si>
    <t>TUBO PVC, SERIE NORMAL, ESGOTO PREDIAL, DN 50 MM, FORNECIDO E INSTALADO EM RAMAL DE DESCARGA OU RAMAL DE ESGOTO SANITÁRIO. AF_12/2014</t>
  </si>
  <si>
    <t xml:space="preserve"> 89713 </t>
  </si>
  <si>
    <t>TUBO PVC, SERIE NORMAL, ESGOTO PREDIAL, DN 75 MM, FORNECIDO E INSTALADO EM RAMAL DE DESCARGA OU RAMAL DE ESGOTO SANITÁRIO. AF_12/2014</t>
  </si>
  <si>
    <t xml:space="preserve"> 89714 </t>
  </si>
  <si>
    <t>TUBO PVC, SERIE NORMAL, ESGOTO PREDIAL, DN 100 MM, FORNECIDO E INSTALADO EM RAMAL DE DESCARGA OU RAMAL DE ESGOTO SANITÁRIO. AF_12/2014</t>
  </si>
  <si>
    <t>INSTALAÇÃO DE PREVENÇÃO E COMBATE A INCÊNDIO</t>
  </si>
  <si>
    <t>EXTINTORES DE INCÊNDIO</t>
  </si>
  <si>
    <t xml:space="preserve"> 83635 </t>
  </si>
  <si>
    <t>EXTINTOR INCENDIO TP PO QUIMICO 6KG - FORNECIMENTO E INSTALACAO</t>
  </si>
  <si>
    <t xml:space="preserve"> SES07001 </t>
  </si>
  <si>
    <t>FORNECIMENTO E INSTALAÇÃO DE PLACA DE SINALIZAÇÃO DE EXTINTOR 20X20CM</t>
  </si>
  <si>
    <t xml:space="preserve"> 72815 </t>
  </si>
  <si>
    <t>APLICACAO DE TINTA A BASE DE EPOXI SOBRE PISO</t>
  </si>
  <si>
    <t>SINALIZAÇÃO</t>
  </si>
  <si>
    <t>24.0</t>
  </si>
  <si>
    <t>24.1</t>
  </si>
  <si>
    <t>24.2</t>
  </si>
  <si>
    <t>24.3</t>
  </si>
  <si>
    <t>24.4</t>
  </si>
  <si>
    <t>24.5</t>
  </si>
  <si>
    <t>25.0</t>
  </si>
  <si>
    <t>25.1</t>
  </si>
  <si>
    <t>25.2</t>
  </si>
  <si>
    <t>25.3</t>
  </si>
  <si>
    <t xml:space="preserve"> SES07004 </t>
  </si>
  <si>
    <t>FORNECIMENTO E INSTALAÇÃO DE ACIONADOR MANUAL PARA ALARME, TIPO QUEBRA VIDRO, COM MARTELO</t>
  </si>
  <si>
    <t xml:space="preserve"> SES07005 </t>
  </si>
  <si>
    <t>FORNECIMENTO E INSTALAÇÃO DE SIRENE ELETRÔNICA, 12V, ALARME DE EMERGÊNCIA</t>
  </si>
  <si>
    <t xml:space="preserve"> SES07006 </t>
  </si>
  <si>
    <t>FORNECIMENTO E INSTALAÇÃO DE CENTRAL DE ALARME IPA, 12 LAÇOS, SEM BATERIA</t>
  </si>
  <si>
    <t xml:space="preserve"> SES07007 </t>
  </si>
  <si>
    <t>FORNECIMENTO E INSTALAÇÃO DE BATERIA SELADA PARA CENTRAL DE ALARME, 12V/5A</t>
  </si>
  <si>
    <t xml:space="preserve"> 91927 </t>
  </si>
  <si>
    <t>CABO DE COBRE FLEXÍVEL ISOLADO, 2,5 MM², ANTI-CHAMA 0,6/1,0 KV, PARA CIRCUITOS TERMINAIS - FORNECIMENTO E INSTALAÇÃO. AF_12/2015</t>
  </si>
  <si>
    <t xml:space="preserve"> SES07015 </t>
  </si>
  <si>
    <t>PLACA DE SINALIZACAO DE SEGURANCA CONTRA INCENDIO, FOTOLUMINESCENTE, RETANGULAR, 13 X 26 CM, EM PVC 2 MM ANTI-CHAMAS (SIMBOLOS, CORES E PICTOGRAMAS CONFORME NBR 13434)</t>
  </si>
  <si>
    <t xml:space="preserve"> SES07002 </t>
  </si>
  <si>
    <t>FORNECIMENTO E INSTALAÇÃO DE PLACA DE SINALIZAÇÃO INDICATIVA, SAÍDA DE EMERGÊNCIA, SAÍDA LATERAL ESQUERDA/DIREITA/SAÍDA EM FRENTE</t>
  </si>
  <si>
    <t xml:space="preserve"> SES07013 </t>
  </si>
  <si>
    <t>PLACA PROIBIDO FUMAR</t>
  </si>
  <si>
    <t xml:space="preserve"> SES07014 </t>
  </si>
  <si>
    <t>PLACA DE RISCO DE CHOQUE ELÉTRICO</t>
  </si>
  <si>
    <t>26.0</t>
  </si>
  <si>
    <t>26.1</t>
  </si>
  <si>
    <t>CASA DE BOMBAS</t>
  </si>
  <si>
    <t xml:space="preserve"> 87894 </t>
  </si>
  <si>
    <t>CHAPISCO APLICADO EM ALVENARIA (SEM PRESENÇA DE VÃOS) E ESTRUTURAS DE CONCRETO DE FACHADA, COM COLHER DE PEDREIRO.  ARGAMASSA TRAÇO 1:3 COM PREPARO EM BETONEIRA 400L. AF_06/2014</t>
  </si>
  <si>
    <t xml:space="preserve"> 94218 </t>
  </si>
  <si>
    <t>TELHAMENTO COM TELHA ESTRUTURAL DE FIBROCIMENTO E= 6 MM, COM ATÉ 2 ÁGUAS, INCLUSO IÇAMENTO. AF_07/2019</t>
  </si>
  <si>
    <t xml:space="preserve"> 94992 </t>
  </si>
  <si>
    <t>EXECUÇÃO DE PASSEIO (CALÇADA) OU PISO DE CONCRETO COM CONCRETO MOLDADO IN LOCO, FEITO EM OBRA, ACABAMENTO CONVENCIONAL, ESPESSURA 6 CM, ARMADO. AF_07/2016</t>
  </si>
  <si>
    <t xml:space="preserve"> 92566 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</si>
  <si>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</si>
  <si>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 xml:space="preserve"> 73933/004 </t>
  </si>
  <si>
    <t>PORTA DE FERRO DE ABRIR TIPO BARRA CHATA, COM REQUADRO E GUARNICAO COMPLETA</t>
  </si>
  <si>
    <t>TOTAL INSTALAÇÕES DE PREVENÇÃO E COMBATE A INCÊNDIO</t>
  </si>
  <si>
    <t>ESTRURAS DE CONCRETO ARMADO DO PS</t>
  </si>
  <si>
    <t>30.0</t>
  </si>
  <si>
    <t>30.7</t>
  </si>
  <si>
    <t xml:space="preserve"> 96521 </t>
  </si>
  <si>
    <t>ESCAVAÇÃO MECANIZADA PARA BLOCO DE COROAMENTO OU SAPATA, COM PREVISÃO DE FÔRMA, COM RETROESCAVADEIRA. AF_06/2017</t>
  </si>
  <si>
    <t xml:space="preserve"> 74106/001 </t>
  </si>
  <si>
    <t>IMPERMEABILIZACAO DE ESTRUTURAS ENTERRADAS, COM TINTA ASFALTICA, DUAS DEMAOS.</t>
  </si>
  <si>
    <t xml:space="preserve"> 96543 </t>
  </si>
  <si>
    <t>ARMAÇÃO DE BLOCO, VIGA BALDRAME E SAPATA UTILIZANDO AÇO CA-60 DE 5 MM - MONTAGEM. AF_06/2017</t>
  </si>
  <si>
    <t xml:space="preserve"> 96545 </t>
  </si>
  <si>
    <t>ARMAÇÃO DE BLOCO, VIGA BALDRAME OU SAPATA UTILIZANDO AÇO CA-50 DE 8 MM - MONTAGEM. AF_06/2017</t>
  </si>
  <si>
    <t xml:space="preserve"> 96546 </t>
  </si>
  <si>
    <t>ARMAÇÃO DE BLOCO, VIGA BALDRAME OU SAPATA UTILIZANDO AÇO CA-50 DE 10 MM - MONTAGEM. AF_06/2017</t>
  </si>
  <si>
    <t xml:space="preserve"> 96533 </t>
  </si>
  <si>
    <t>FABRICAÇÃO, MONTAGEM E DESMONTAGEM DE FÔRMA PARA VIGA BALDRAME, EM MADEIRA SERRADA, E=25 MM, 2 UTILIZAÇÕES. AF_06/2017</t>
  </si>
  <si>
    <t xml:space="preserve"> 92775 </t>
  </si>
  <si>
    <t xml:space="preserve"> 92778 </t>
  </si>
  <si>
    <t xml:space="preserve"> 92779 </t>
  </si>
  <si>
    <t>ARMAÇÃO DE PILAR OU VIGA DE UMA ESTRUTURA CONVENCIONAL DE CONCRETO ARMADO EM UMA EDIFICAÇÃO TÉRREA OU SOBRADO UTILIZANDO AÇO CA-50 DE 12,5 MM - MONTAGEM. AF_12/2015</t>
  </si>
  <si>
    <t xml:space="preserve"> 92780 </t>
  </si>
  <si>
    <t>ARMAÇÃO DE PILAR OU VIGA DE UMA ESTRUTURA CONVENCIONAL DE CONCRETO ARMADO EM UMA EDIFICAÇÃO TÉRREA OU SOBRADO UTILIZANDO AÇO CA-50 DE 16,0 MM - MONTAGEM. AF_12/2015</t>
  </si>
  <si>
    <t xml:space="preserve"> SES01001 </t>
  </si>
  <si>
    <t>ESTRUTURA METALICA EM ACO ESTRUTURAL ASTM A36</t>
  </si>
  <si>
    <t xml:space="preserve"> SES01002 </t>
  </si>
  <si>
    <t>MONTAGEM DE ESTRUTURA METÁLICA</t>
  </si>
  <si>
    <t xml:space="preserve"> 74145/001 </t>
  </si>
  <si>
    <t>PINTURA ESMALTE FOSCO, DUAS DEMAOS, SOBRE SUPERFICIE METALICA, INCLUSO UMA DEMAO DE FUNDO ANTICORROSIVO. UTILIZACAO DE REVOLVER ( AR-COMPRIMIDO).</t>
  </si>
  <si>
    <t xml:space="preserve"> 92919 </t>
  </si>
  <si>
    <t>31.0</t>
  </si>
  <si>
    <t>32.0</t>
  </si>
  <si>
    <t>32.1</t>
  </si>
  <si>
    <t>32.2</t>
  </si>
  <si>
    <t>33.0</t>
  </si>
  <si>
    <t>33.1</t>
  </si>
  <si>
    <t>33.2</t>
  </si>
  <si>
    <t>33.3</t>
  </si>
  <si>
    <t>33.4</t>
  </si>
  <si>
    <t>33.5</t>
  </si>
  <si>
    <t>34.0</t>
  </si>
  <si>
    <t>34.1</t>
  </si>
  <si>
    <t>34.2</t>
  </si>
  <si>
    <t>34.3</t>
  </si>
  <si>
    <t>34.4</t>
  </si>
  <si>
    <t>34.5</t>
  </si>
  <si>
    <t>34.6</t>
  </si>
  <si>
    <t>35.0</t>
  </si>
  <si>
    <t>35.1</t>
  </si>
  <si>
    <t>35.2</t>
  </si>
  <si>
    <t>35.3</t>
  </si>
  <si>
    <t>35.4</t>
  </si>
  <si>
    <t>36.0</t>
  </si>
  <si>
    <t>36.1</t>
  </si>
  <si>
    <t>37.0</t>
  </si>
  <si>
    <t>37.1</t>
  </si>
  <si>
    <t>37.2</t>
  </si>
  <si>
    <t>37.3</t>
  </si>
  <si>
    <t>37.4</t>
  </si>
  <si>
    <t>37.5</t>
  </si>
  <si>
    <t>37.6</t>
  </si>
  <si>
    <t>37.7</t>
  </si>
  <si>
    <t>38.0</t>
  </si>
  <si>
    <t>38.1</t>
  </si>
  <si>
    <t>38.2</t>
  </si>
  <si>
    <t>38.3</t>
  </si>
  <si>
    <t>38.4</t>
  </si>
  <si>
    <t>38.5</t>
  </si>
  <si>
    <t xml:space="preserve"> 96547 </t>
  </si>
  <si>
    <t>ARMAÇÃO DE BLOCO, VIGA BALDRAME OU SAPATA UTILIZANDO AÇO CA-50 DE 12,5 MM - MONTAGEM. AF_06/2017</t>
  </si>
  <si>
    <t>39.0</t>
  </si>
  <si>
    <t>39.1</t>
  </si>
  <si>
    <t>39.2</t>
  </si>
  <si>
    <t>40.0</t>
  </si>
  <si>
    <t>40.1</t>
  </si>
  <si>
    <t>40.2</t>
  </si>
  <si>
    <t>40.3</t>
  </si>
  <si>
    <t>40.4</t>
  </si>
  <si>
    <t>40.5</t>
  </si>
  <si>
    <t>40.6</t>
  </si>
  <si>
    <t>41.0</t>
  </si>
  <si>
    <t>41.1</t>
  </si>
  <si>
    <t>41.2</t>
  </si>
  <si>
    <t>41.3</t>
  </si>
  <si>
    <t>41.4</t>
  </si>
  <si>
    <t>41.5</t>
  </si>
  <si>
    <t>41.6</t>
  </si>
  <si>
    <t>42.0</t>
  </si>
  <si>
    <t>42.1</t>
  </si>
  <si>
    <t>42.2</t>
  </si>
  <si>
    <t>43.0</t>
  </si>
  <si>
    <t>43.1</t>
  </si>
  <si>
    <t>INSTALAÇÕES ELÉTRICAS</t>
  </si>
  <si>
    <t>TOTAL INSTALAÇÕES ELÉTRICAS</t>
  </si>
  <si>
    <t>SES03115</t>
  </si>
  <si>
    <t>FORNECIMENTO E INSTALAÇÃO DE QUADRO DE COMANDO DE BOMBA DE INCÊNDIO DE 10CV COM ALTERNADOR AUTOMÁTICO DE BOMBAS</t>
  </si>
  <si>
    <t xml:space="preserve">SES03103 </t>
  </si>
  <si>
    <t>44.0</t>
  </si>
  <si>
    <t>44.1</t>
  </si>
  <si>
    <t>44.2</t>
  </si>
  <si>
    <t>44.3</t>
  </si>
  <si>
    <t>44.4</t>
  </si>
  <si>
    <t>44.5</t>
  </si>
  <si>
    <t>44.6</t>
  </si>
  <si>
    <t>1.0</t>
  </si>
  <si>
    <t>2.0</t>
  </si>
  <si>
    <t>6.0</t>
  </si>
  <si>
    <t>7.0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</si>
  <si>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</si>
  <si>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</si>
  <si>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</si>
  <si>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</si>
  <si>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</si>
  <si>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</si>
  <si>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</si>
  <si>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</si>
  <si>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</si>
  <si>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SES06001</t>
  </si>
  <si>
    <t>MÊS 13</t>
  </si>
  <si>
    <t>MÊS 14</t>
  </si>
  <si>
    <t>RECEPÇÃO</t>
  </si>
  <si>
    <t>COMPOSIÇÃO DOS ENCARGOS SOCIAIS</t>
  </si>
  <si>
    <t xml:space="preserve">ESCALA SALARIAL DE MÃO-DE-OBRA </t>
  </si>
  <si>
    <t>COM DESONERAÇÃO</t>
  </si>
  <si>
    <t>HORISTA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</si>
  <si>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</si>
  <si>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</si>
  <si>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</si>
  <si>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</si>
  <si>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</si>
  <si>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</si>
  <si>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</si>
  <si>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</si>
  <si>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</si>
  <si>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</si>
  <si>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</si>
  <si>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</si>
  <si>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</si>
  <si>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Salario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</si>
  <si>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</si>
  <si>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</si>
  <si>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</si>
  <si>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</si>
  <si>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</si>
  <si>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</si>
  <si>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</si>
  <si>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</t>
  </si>
  <si>
    <t>GRUPO B</t>
  </si>
  <si>
    <t>B1</t>
  </si>
  <si>
    <t>Repouso Semanal Remunerado</t>
  </si>
  <si>
    <t>Não incide</t>
  </si>
  <si>
    <t>B2</t>
  </si>
  <si>
    <t>Feriados</t>
  </si>
  <si>
    <t>B3</t>
  </si>
  <si>
    <t>Auxilio - Enfermidade</t>
  </si>
  <si>
    <t>B4</t>
  </si>
  <si>
    <t>13º Salario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</si>
  <si>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</si>
  <si>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</si>
  <si>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</si>
  <si>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</si>
  <si>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</si>
  <si>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</si>
  <si>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</si>
  <si>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</si>
  <si>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</si>
  <si>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</si>
  <si>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</si>
  <si>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</si>
  <si>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</si>
  <si>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</si>
  <si>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</si>
  <si>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</si>
  <si>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</si>
  <si>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</si>
  <si>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</si>
  <si>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</si>
  <si>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</si>
  <si>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</si>
  <si>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</si>
  <si>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</si>
  <si>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</si>
  <si>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</si>
  <si>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</si>
  <si>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</si>
  <si>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</si>
  <si>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</si>
  <si>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>D</t>
  </si>
  <si>
    <t>TOTAL (A+B+C+D)</t>
  </si>
  <si>
    <t>14.2</t>
  </si>
  <si>
    <t>FECHADURA DE EMBUTIR PARA PORTAS INTERNAS, COMPLETA, ACABAMENTO PADRÃO MÉDIO, COM EXECUÇÃO DE FURO - FORNECIMENTO E INSTALAÇÃO. AF_08/2015</t>
  </si>
  <si>
    <t>CJ</t>
  </si>
  <si>
    <t>M²</t>
  </si>
  <si>
    <t xml:space="preserve"> SES03100 </t>
  </si>
  <si>
    <t>PLACA DE SINALIZACAO DE SEGURANCA CONTRA INCENDIO, FOTOLUMINESCENTE, RETANGULAR, *13 X 26* CM, EM PVC *2* MM ANTI-CHAMAS (SIMBOLOS, CORES E PICTOGRAMAS CONFORME NBR 13434)</t>
  </si>
  <si>
    <t>CONCRETO USINADO BOMBEAVEL, CLASSE DE RESISTENCIA C25, COM BRITA 0 E 1, SLUMP = 100 +/- 20 MM, INCLUI SERVICO DE BOMBEAMENTO (NBR 8953)</t>
  </si>
  <si>
    <t>EXECUÇÃO DE ESCRITÓRIO EM CANTEIRO DE OBRA EM CHAPA DE MADEIRA COMPENSADA, NÃO INCLUSO MOBILIÁRIO E EQUIPAMENTOS. AF_02/2016</t>
  </si>
  <si>
    <t>EXECUÇÃO DE SANITÁRIO E VESTIÁRIO EM CANTEIRO DE OBRA EM CHAPA DE MADEIRA COMPENSADA, NÃO INCLUSO MOBILIÁRIO. AF_02/2016</t>
  </si>
  <si>
    <t>m</t>
  </si>
  <si>
    <t>30.20</t>
  </si>
  <si>
    <t>SES01009</t>
  </si>
  <si>
    <t>M2</t>
  </si>
  <si>
    <t>SES02002</t>
  </si>
  <si>
    <t>SES02004</t>
  </si>
  <si>
    <t>Reforma Geral do Hospital Adauto Botelho, localizada no município de Cuiabá – Mato Grosso</t>
  </si>
  <si>
    <t>Cuiabá - MT</t>
  </si>
  <si>
    <t>SINAPI - 10/2019</t>
  </si>
  <si>
    <t>rua adauto botelho</t>
  </si>
  <si>
    <t>ADMINISTRAÇÃO LOCAL DE OBRA DO HOSPITAL ADAUTO BOTELHO</t>
  </si>
  <si>
    <t>DEMOLIÇÃO DE PISO CERÂMICO</t>
  </si>
  <si>
    <t>RETIRADA DE FORRO EM REGUAS DE PVC, INCLUSIVE RETIRADA DE PERFIS</t>
  </si>
  <si>
    <t xml:space="preserve"> SES01017 </t>
  </si>
  <si>
    <t xml:space="preserve"> 72238 </t>
  </si>
  <si>
    <t>DEMOLIÇÃO PISO GRANILITE</t>
  </si>
  <si>
    <t>LIMPEZA MECANIZADA DE CAMADA VEGETAL, VEGETAÇÃO E PEQUENAS ÁRVORES (DIÂMETRO DE TRONCO MENOR QUE 0,20 M), COM TRATOR DE ESTEIRAS.AF_05/2018</t>
  </si>
  <si>
    <t>PODA EM ALTURA DE ÁRVORE COM DIÂMETRO DE TRONCO MAIOR OU IGUAL A 0,40 M E MENOR QUE 0,60 M.AF_05/2018</t>
  </si>
  <si>
    <t xml:space="preserve">CARGA E DESCARGA DE MATERIAL DE PODA - ARVORES </t>
  </si>
  <si>
    <t>M3</t>
  </si>
  <si>
    <t>3.14</t>
  </si>
  <si>
    <t>AQUISIÇÃO DE MATERIAL PARA ATERRO</t>
  </si>
  <si>
    <t>COMPACTACAO MECANICA C/ CONTROLE DO GC&gt;=95% DO PN (AREAS) (C/MONIVELADORA 140 HP E ROLO COMPRESSOR VIBRATORIO 80 HP)</t>
  </si>
  <si>
    <t xml:space="preserve"> SDC01021 </t>
  </si>
  <si>
    <t xml:space="preserve"> 74005/002 </t>
  </si>
  <si>
    <t>3.15</t>
  </si>
  <si>
    <t>3.16</t>
  </si>
  <si>
    <t>EXECUÇÃO DE SONDAGEM À PERCUSSÃO SPT - REGIÃO DE CUIABÁ</t>
  </si>
  <si>
    <t xml:space="preserve"> SDC01228 </t>
  </si>
  <si>
    <t>3.17</t>
  </si>
  <si>
    <t>ALVENARIA DE BLOCOS DE CONCRETO ESTRUTURAL 14X19X29 CM, (ESPESSURA 14 CM) FBK = 14,0 MPA, PARA PAREDES COM ÁREA LÍQUIDA MAIOR OU IGUAL A 6M², COM VÃOS, UTILIZANDO COLHER DE PEDREIRO. AF_12/2014</t>
  </si>
  <si>
    <t xml:space="preserve"> 89488 </t>
  </si>
  <si>
    <t>GRAUTE FGK=20 MPA; TRAÇO 1:1,6:1,9 (CIMENTO/ AREIA GROSSA/ BRITA 0/ ADITIVO) - PREPARO MECÂNICO COM BETONEIRA 400 L. AF_02/2015</t>
  </si>
  <si>
    <t>PAREDE COM PLACAS DE GESSO ACARTONADO (DRYWALL), PARA USO INTERNO, COM DUAS FACES DUPLAS E ESTRUTURA METÁLICA COM GUIAS DUPLAS, COM VÃOS. AF_06/2017_P</t>
  </si>
  <si>
    <t>INSTALAÇÃO DE ISOLAMENTO COM LÃ DE ROCHA EM PAREDES DRYWALL. AF_06/2017</t>
  </si>
  <si>
    <t>VERGA MOLDADA IN LOCO EM CONCRETO PARA JANELAS COM MAIS DE 1,5 M DE VÃO. AF_03/2016</t>
  </si>
  <si>
    <t>CONTRAVERGA MOLDADA IN LOCO EM CONCRETO PARA VÃOS DE MAIS DE 1,5 M DE COMPRIMENTO. AF_03/2016</t>
  </si>
  <si>
    <t>CONTRAVERGA MOLDADA IN LOCO COM UTILIZAÇÃO DE BLOCOS CANALETA PARA VÃOS DE ATÉ 1,5 M DE COMPRIMENTO. AF_03/2016</t>
  </si>
  <si>
    <t>VERGA MOLDADA IN LOCO EM CONCRETO PARA PORTAS COM MAIS DE 1,5 M DE VÃO. AF_03/2016</t>
  </si>
  <si>
    <t>VERGA MOLDADA IN LOCO EM CONCRETO PARA JANELAS COM ATÉ 1,5 M DE VÃO. AF_03/2016</t>
  </si>
  <si>
    <t>FIXAÇÃO (ENCUNHAMENTO) DE ALVENARIA DE VEDAÇÃO COM ARGAMASSA APLICADA COM BISNAGA. AF_03/2016</t>
  </si>
  <si>
    <t xml:space="preserve"> 96369 </t>
  </si>
  <si>
    <t xml:space="preserve"> 96372 </t>
  </si>
  <si>
    <t xml:space="preserve"> 93187 </t>
  </si>
  <si>
    <t xml:space="preserve"> 93197 </t>
  </si>
  <si>
    <t xml:space="preserve"> 93198 </t>
  </si>
  <si>
    <t xml:space="preserve"> 93189 </t>
  </si>
  <si>
    <t xml:space="preserve"> 93186 </t>
  </si>
  <si>
    <t xml:space="preserve"> 93200 </t>
  </si>
  <si>
    <t>4.6</t>
  </si>
  <si>
    <t>4.7</t>
  </si>
  <si>
    <t>4.8</t>
  </si>
  <si>
    <t>4.9</t>
  </si>
  <si>
    <t>4.10</t>
  </si>
  <si>
    <t>4.11</t>
  </si>
  <si>
    <t>VIDRO TEMPERADO INCOLOR, ESPESSURA 10MM, FORNECIMENTO E INSTALACAO, INCLUSIVE MASSA PARA VEDACAO</t>
  </si>
  <si>
    <t>PORTA DE ALUMÍNIO DE ABRIR COM LAMBRI, COM GUARNIÇÃO, FIXAÇÃO COM PARAFUSOS - FORNECIMENTO E INSTALAÇÃO. AF_08/2015</t>
  </si>
  <si>
    <t>GRADIL EM ALUMÍNIO FIXADO EM VÃOS DE JANELAS, FORMADO POR TUBOS DE 3/4". AF_04/2019</t>
  </si>
  <si>
    <t>99862/10</t>
  </si>
  <si>
    <t>PORTA DE MADEIRA, ESPESSURA DE 3,5CM, CAPA LISA EM HDF, ACABAMENTO MELAMINICO EM PADRAO MADEIRA, 180X210X3,5CM, 2 FOLHAS, INCLUSO ADUELA 2A, ALIZAR 2A E DOBRADICAS</t>
  </si>
  <si>
    <t>PORTA DE CORRER EM ALUMINIO, COM DUAS FOLHAS PARA VIDRO, INCLUSO VIDRO LISO INCOLOR, FECHADURA E PUXADOR, SEM GUARNICAO/ALIZAR/VISTA</t>
  </si>
  <si>
    <t>CALHA EM CHAPA DE AÇO GALVANIZADO NÚMERO 24, DESENVOLVIMENTO DE 50 CM, INCLUSO TRANSPORTE VERTICAL. AF_07/2019</t>
  </si>
  <si>
    <t xml:space="preserve"> 94228 </t>
  </si>
  <si>
    <t>FORNECIMENTO E INSTALAÇÃO DE CUMEEIRA EM PERFIL METALICO TRAPEZOIDAL</t>
  </si>
  <si>
    <t>FORNECIMENTO E INSTALAÇÃO DE COBERTURA EM POLICARBONATO COMPACTO, 3MM, COR CINZA</t>
  </si>
  <si>
    <t>6.4</t>
  </si>
  <si>
    <t>6.5</t>
  </si>
  <si>
    <t>6.6</t>
  </si>
  <si>
    <t>APLICAÇÃO MANUAL DE MASSA ACRÍLICA EM PAREDES EXTERNAS DE CASAS, DUAS DEMÃOS. AF_05/2017</t>
  </si>
  <si>
    <t>PINTURA COM TINTA PROTETORA ACABAMENTO GRAFITE ESMALTE SOBRE SUPERFICIE METALICA, 2 DEMAOS</t>
  </si>
  <si>
    <t>FUNDO ANTICORROSIVO A BASE DE OXIDO DE FERRO (ZARCAO), DUAS DEMAOS</t>
  </si>
  <si>
    <t>CAIACAO INT OU EXT SOBRE REVESTIMENTO LISO C/ADOCAO DE FIXADOR COM    COM DUAS DEMAOS</t>
  </si>
  <si>
    <t>PINTURA ACRILICA DE FAIXAS DE DEMARCACAO EM QUADRA POLIESPORTIVA, 5 CM DE LARGURA</t>
  </si>
  <si>
    <t>PINTURA ACRILICA EM PISO CIMENTADO, TRES DEMAOS</t>
  </si>
  <si>
    <t xml:space="preserve"> 96135 </t>
  </si>
  <si>
    <t xml:space="preserve"> 73794/001 </t>
  </si>
  <si>
    <t xml:space="preserve"> 74064/001 </t>
  </si>
  <si>
    <t xml:space="preserve"> 73445 </t>
  </si>
  <si>
    <t xml:space="preserve"> 41595 </t>
  </si>
  <si>
    <t xml:space="preserve"> 79500/002 </t>
  </si>
  <si>
    <t>LAVATÓRIO LOUÇA COM COLUNA SUSPENSA PARA PCD - FORNECIMENTO E INSTALAÇÃO.</t>
  </si>
  <si>
    <t>LAVATÓRIO LOUÇA BRANCA COM COLUNA, *44 X 35,5* CM, PADRÃO POPULAR, INCLUSO SIFÃO FLEXÍVEL EM PVC, VÁLVULA E ENGATE FLEXÍVEL 30CM EM PLÁSTICO E COM TORNEIRA CROMADA PADRÃO POPULAR - FORNECIMENTO E INSTALAÇÃO. AF_12/2013</t>
  </si>
  <si>
    <t>11.3</t>
  </si>
  <si>
    <t>11.4</t>
  </si>
  <si>
    <t>SOLEIRA EM GRANITO, LARGURA 15 CM, ESPESSURA 2,0 CM. AF_06/2018</t>
  </si>
  <si>
    <t>74229/001</t>
  </si>
  <si>
    <t>BANCADA DE AÇO INOXIDAVEL 1,35X0,60 M, COM EXPURGO E CUBA DE EMBUTIR DE AÇO INOXIDÁVEL MÉDIA 40X30X12 CM, VÁLVULA AMERICANA EM METAL CROMADO, SIFÃO TIPO GARRAFA EM METAL, TORNEIRA CROMADA TUBO MÓVEL COM AREJADOR, DE PAREDE - FORNECIMENTO E INSTALAÇÃO</t>
  </si>
  <si>
    <t>TORNEIRA CROMADA DE MESA, 1/2” OU 3/4”, PARA LAVATORIO TEMPORIZADA PRESSAO BICA BAIXA - FORNECIMENTO E INSTALAÇÃO</t>
  </si>
  <si>
    <t>TORNEIRA CROMADA DE MESA, 1/2” OU 3/4”, PARA LAVATÓRIO, PADRÃO POPULAR - FORNECIMENTO E INSTALAÇÃO. AF_12/2013</t>
  </si>
  <si>
    <t>TORNEIRA AUTOMÁTICA COM ALAVANCA PARA LAVATÓRIO PCD- FORNECIMENTO E INSTALAÇÃO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</si>
  <si>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</si>
  <si>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</si>
  <si>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</si>
  <si>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</si>
  <si>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</si>
  <si>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</si>
  <si>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</si>
  <si>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</si>
  <si>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</si>
  <si>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</si>
  <si>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ATERRO MANUAL DE VALAS COM AREIA PARA ATERRO E COMPACTAÇÃO MECANIZADA. AF_05/2016</t>
  </si>
  <si>
    <t>EXECUÇÃO DE PASSEIO (CALÇADA) OU PISO DE CONCRETO COM CONCRETO MOLDADO IN LOCO, FEITO EM OBRA, ACABAMENTO CONVENCIONAL, ESPESSURA 10 CM, ARMADO. AF_07/2016</t>
  </si>
  <si>
    <t>LASTRO COM MATERIAL GRANULAR, APLICAÇÃO EM PISOS OU RADIERS, ESPESSURA DE *5 CM*. AF_08/2017</t>
  </si>
  <si>
    <t>FORNECIMENTO/INSTALACAO LONA PLASTICA PRETA, PARA IMPERMEABILIZACAO, ESPESSURA 150 MICRAS.</t>
  </si>
  <si>
    <t>REGULARIZAÇÃO DE SUPERFICIE DE CONCRETO APARENTE</t>
  </si>
  <si>
    <t>COMPACTAÇÃO MECÂNICA DE SOLO PARA EXECUÇÃO DE RADIER, COM COMPACTADOR DE SOLOS A PERCUSSÃO. AF_09/2017</t>
  </si>
  <si>
    <t>CONCRETAGEM DE RADIER, PISO OU LAJE SOBRE SOLO, FCK 30 MPA, PARA ESPESSURA DE 10 CM - LANÇAMENTO, ADENSAMENTO E ACABAMENTO. AF_09/2017</t>
  </si>
  <si>
    <t>TRANSPORTE COM CAMINHÃO BASCULANTE 10 M3 DE MASSA ASFALTICA PARA PAVIMENTAÇÃO URBANA</t>
  </si>
  <si>
    <t>EXECUÇÃO DE PAVIMENTO EM PISO INTERTRAVADO, COM BLOCO PISOGRAMA DE 35 X 25 CM, ESPESSURA 8 CM. AF_12/2015</t>
  </si>
  <si>
    <t>GUARDA-CORPO DE AÇO GALVANIZADO DE 1,10M DE ALTURA, MONTANTES TUBULARES DE 1.1/2 ESPAÇADOS DE 1,20M, TRAVESSA SUPERIOR DE 2, GRADIL FORMADO POR BARRAS CHATAS EM FERRO DE 32X4,8MM, FIXADO COM CHUMBADOR MECÂNICO. AF_04/2019_P</t>
  </si>
  <si>
    <t>CORRIMÃO SIMPLES, DIÂMETRO EXTERNO = 1 1/2", EM AÇO GALVANIZADO. AF_04/2019_P</t>
  </si>
  <si>
    <t xml:space="preserve"> 99839 </t>
  </si>
  <si>
    <t xml:space="preserve"> 99855 </t>
  </si>
  <si>
    <t>FORNECIMENTO E INSTALAÇÃO DE KIT CONTENDO 3 MASTROS P/ BANDEIRA EM TUBO DE AÇO GALVANIZADO 7,00M E ALTURA LIVRE 6,00M</t>
  </si>
  <si>
    <t>FORNECIMENTO E INSTALAÇÃO DE LETRA CAIXA 30 CM EM CHAPA GALVANIZADA PINTADA COM TINTA AUTOMOTIVA, PARA LETREIRO COM NOME DA INSTITUIÇÃO</t>
  </si>
  <si>
    <t>PLACA DE INAUGURAÇÃO EM AÇO INOX GRAVADA EM BAIXO RELEVO 45 X 60 CM</t>
  </si>
  <si>
    <t>FORNECIMENTO DE TOTEM EM CONCRETO ARMADO, INCLUSIVE PLACA EM AÇO INOX COM LOGO DO GOVERNO, DIMENSÕES 170x60x15CM</t>
  </si>
  <si>
    <t>BARRA DE APOIO PARA LAVATÓRIO DE CANTO DE AÇO POLIDO, DIÂMETRO MÍNIMO DE 3,0CM</t>
  </si>
  <si>
    <t>MÃO FRANCESA EM BARRA DE FERRO CHATO RETANGULAR 2" X 1/4", REFORÇADA, 40 X 30 CM</t>
  </si>
  <si>
    <t>SUPORTE EM FERRO GALVANIZADO REMOVÍVEL PARA TABELA BASQUETE (ASSENT./ PINTADOS) - 2 UNID.</t>
  </si>
  <si>
    <t>CONJUNTO PARA FUTSAL COM DUAS TRAVES OFICIAIS DE 3,00 X 2,00 M EM TUBO DE ACO GALVANIZADO 3" COM REQUADRO EM TUBO DE 1", PINTURA EM PRIMER COM TINTA ESMALTE SINTETICO E REDES DE POLIETILENO FIO 4 MM</t>
  </si>
  <si>
    <t>CONJUNTO PARA QUADRA DE VOLEI COM POSTES EM TUBO DE ACO GALVANIZADO 3", H = *255* CM, PINTURA EM TINTA ESMALTE SINTETICO, REDE DE NYLON COM 2 MM, MALHA 10 X 10 CM E ANTENAS OFICIAIS EM FIBRA DE VIDRO</t>
  </si>
  <si>
    <t xml:space="preserve"> SDC04011 </t>
  </si>
  <si>
    <t xml:space="preserve"> SES04009 </t>
  </si>
  <si>
    <t xml:space="preserve"> 12043 </t>
  </si>
  <si>
    <t xml:space="preserve"> SIN01026 </t>
  </si>
  <si>
    <t xml:space="preserve"> SES04012 </t>
  </si>
  <si>
    <t xml:space="preserve"> SDC02114 </t>
  </si>
  <si>
    <t xml:space="preserve"> 86957 </t>
  </si>
  <si>
    <t xml:space="preserve"> SDC04016 </t>
  </si>
  <si>
    <t xml:space="preserve"> SDC04017 </t>
  </si>
  <si>
    <t>un</t>
  </si>
  <si>
    <t>PLANTIO DE GRAMA ESMERALDA EM ROLO</t>
  </si>
  <si>
    <t>PLANTIO DE FORRAÇÃO. AF_05/2018</t>
  </si>
  <si>
    <t>TREPADEIRA THUMBÉRGIA - FORNECIMENTO E PLANTIO</t>
  </si>
  <si>
    <t>PLANTIO DE PALMEIRA COM ALTURA DE MUDA MENOR OU IGUAL A 2,00 M. AF_05/2018</t>
  </si>
  <si>
    <t xml:space="preserve"> 85180 </t>
  </si>
  <si>
    <t xml:space="preserve"> 98505 </t>
  </si>
  <si>
    <t xml:space="preserve"> SDC04077 </t>
  </si>
  <si>
    <t xml:space="preserve"> 98516 </t>
  </si>
  <si>
    <t>14.3</t>
  </si>
  <si>
    <t>14.4</t>
  </si>
  <si>
    <t>14.5</t>
  </si>
  <si>
    <t>14.6</t>
  </si>
  <si>
    <t>14.7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</si>
  <si>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</si>
  <si>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</si>
  <si>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</si>
  <si>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</si>
  <si>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</si>
  <si>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</si>
  <si>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</si>
  <si>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</si>
  <si>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</si>
  <si>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TUBO EM COBRE RÍGIDO, DN 28 MM, CLASSE A, SEM ISOLAMENTO, INSTALADO EM PRUMADA  FORNECIMENTO E INSTALAÇÃO. AF_12/2015</t>
  </si>
  <si>
    <t>TUBO EM COBRE RÍGIDO, DN 22 MM, CLASSE A, SEM ISOLAMENTO, INSTALADO EM PRUMADA  FORNECIMENTO E INSTALAÇÃO. AF_12/2015</t>
  </si>
  <si>
    <t>TUBO EM COBRE RÍGIDO, DN 15 MM, CLASSE A, SEM ISOLAMENTO, INSTALADO EM RAMAL E SUB-RAMAL  FORNECIMENTO E INSTALAÇÃO. AF_12/2015</t>
  </si>
  <si>
    <t>COTOVELO EM COBRE, DN 28 MM, 90 GRAUS, SEM ANEL DE SOLDA, INSTALADO EM PRUMADA  FORNECIMENTO E INSTALAÇÃO. AF_12/2015</t>
  </si>
  <si>
    <t>COTOVELO EM COBRE, DN 22 MM, 90 GRAUS, SEM ANEL DE SOLDA, INSTALADO EM RAMAL E SUB-RAMAL  FORNECIMENTO E INSTALAÇÃO. AF_12/2015</t>
  </si>
  <si>
    <t>COTOVELO EM COBRE, DN 15 MM, 90 GRAUS, SEM ANEL DE SOLDA, INSTALADO EM RAMAL DE DISTRIBUIÇÃO  FORNECIMENTO E INSTALAÇÃO. AF_12/2015</t>
  </si>
  <si>
    <t>TE EM COBRE, DN 28 MM, SEM ANEL DE SOLDA, INSTALADO EM PRUMADA  FORNECIMENTO E INSTALAÇÃO. AF_12/2015</t>
  </si>
  <si>
    <t>TE EM COBRE, DN 22 MM, SEM ANEL DE SOLDA, INSTALADO EM PRUMADA  FORNECIMENTO E INSTALAÇÃO. AF_12/2015</t>
  </si>
  <si>
    <t>TE EM COBRE, DN 15 MM, SEM ANEL DE SOLDA, INSTALADO EM RAMAL DE DISTRIBUIÇÃO  FORNECIMENTO E INSTALAÇÃO. AF_12/2015</t>
  </si>
  <si>
    <t>BUCHA DE REDUÇÃO EM COBRE, DN 28 MM X 22 MM, SEM ANEL DE SOLDA, PONTA X BOLSA, INSTALADO EM PRUMADA  FORNECIMENTO E INSTALAÇÃO. AF_01/2016</t>
  </si>
  <si>
    <t>BUCHA DE REDUÇÃO EM COBRE, DN 22 MM X 15 MM, SEM ANEL DE SOLDA, BOLSA X BOLSA, INSTALADO EM PRUMADA  FORNECIMENTO E INSTALAÇÃO. AF_01/2016</t>
  </si>
  <si>
    <t>BUCHA DE REDUÇÃO EM COBRE, DN 22 MM X 15 MM, SEM ANEL DE SOLDA, PONTA X BOLSA, INSTALADO EM RAMAL E SUB-RAMAL  FORNECIMENTO E INSTALAÇÃO. AF_01/2016</t>
  </si>
  <si>
    <t>LUVA EM COBRE, DN 28 MM, SEM ANEL DE SOLDA, INSTALADO EM PRUMADA  FORNECIMENTO E INSTALAÇÃO. AF_12/2015</t>
  </si>
  <si>
    <t>LUVA EM COBRE, DN 15 MM, SEM ANEL DE SOLDA, INSTALADO EM RAMAL E SUB-RAMAL  FORNECIMENTO E INSTALAÇÃO. AF_12/2015</t>
  </si>
  <si>
    <t>LUVA EM COBRE, DN 22 MM, SEM ANEL DE SOLDA, INSTALADO EM RAMAL DE DISTRIBUIÇÃO  FORNECIMENTO E INSTALAÇÃO. AF_12/2015</t>
  </si>
  <si>
    <t>CONECTOR EM BRONZE/LATÃO, DN 22 MM X 3/4", SEM ANEL DE SOLDA, BOLSA X ROSCA F, INSTALADO EM RAMAL E SUB-RAMAL  FORNECIMENTO E INSTALAÇÃO. AF_01/2016</t>
  </si>
  <si>
    <t>CONECTOR EM BRONZE/LATÃO, DN 15 MM X 1/2", SEM ANEL DE SOLDA, BOLSA X ROSCA F, INSTALADO EM RAMAL E SUB-RAMAL  FORNECIMENTO E INSTALAÇÃO. AF_01/2016</t>
  </si>
  <si>
    <t>CAIXA DE PASSAGEM PARA TELEFONE 80X80X15CM (SOBREPOR) FORNECIMENTO E INSTALACAO. AF_11/2019</t>
  </si>
  <si>
    <t>MANOMETRO 0 A 200 PSI (0 A 14 KGF/CM2), D = 50MM - FORNECIMENTO E COLOCACAO</t>
  </si>
  <si>
    <t>VÁLVULA DE ESFERA BRUTA, BRONZE, ROSCÁVEL, 1'', INSTALADO EM RESERVAÇÃO DE ÁGUA DE EDIFICAÇÃO QUE POSSUA RESERVATÓRIO DE FIBRA/FIBROCIMENTO -   FORNECIMENTO E INSTALAÇÃO. AF_06/2016</t>
  </si>
  <si>
    <t>VÁLVULA DE ESFERA BRUTA, BRONZE, ROSCÁVEL, 3/4'', INSTALADO EM RESERVAÇÃO DE ÁGUA DE EDIFICAÇÃO QUE POSSUA RESERVATÓRIO DE FIBRA/FIBROCIMENTO - FORNECIMENTO E INSTALAÇÃO. AF_06/2016</t>
  </si>
  <si>
    <t>VÁLVULA DE ESFERA BRUTA, BRONZE, ROSCÁVEL, 1/2  , INSTALADO EM RESERVAÇÃO DE ÁGUA DE EDIFICAÇÃO QUE POSSUA RESERVATÓRIO DE FIBRA/FIBROCIMENTO - FORNECIMENTO E INSTALAÇÃO. AF_06/2016</t>
  </si>
  <si>
    <t>VÁLVULA DE RETENÇÃO HORIZONTAL, DE BRONZE, ROSCÁVEL, 1" - FORNECIMENTO E INSTALAÇÃO. AF_01/2019</t>
  </si>
  <si>
    <t>VÁLVULA DE RETENÇÃO HORIZONTAL, DE BRONZE, ROSCÁVEL, 3/4" - FORNECIMENTO E INSTALAÇÃO. AF_01/2019</t>
  </si>
  <si>
    <t>VÁLVULA DE RETENÇÃO VERTICAL, DE BRONZE, ROSCÁVEL, 1/2" - FORNECIMENTO E INSTALAÇÃO. AF_01/2019</t>
  </si>
  <si>
    <t>FIXAÇÃO DE TUBOS HORIZONTAIS DE PVC, CPVC OU COBRE DIÂMETROS MAIORES QUE 40 MM E MENORES OU IGUAIS A 75 MM COM ABRAÇADEIRA METÁLICA RÍGIDA TIPO D 1 1/2", FIXADA EM PERFILADO EM LAJE. AF_05/2015</t>
  </si>
  <si>
    <t xml:space="preserve"> 97336 </t>
  </si>
  <si>
    <t xml:space="preserve"> 97335 </t>
  </si>
  <si>
    <t xml:space="preserve"> 97344 </t>
  </si>
  <si>
    <t xml:space="preserve"> 92288 </t>
  </si>
  <si>
    <t xml:space="preserve"> 92327 </t>
  </si>
  <si>
    <t xml:space="preserve"> 92311 </t>
  </si>
  <si>
    <t xml:space="preserve"> 92300 </t>
  </si>
  <si>
    <t xml:space="preserve"> 92299 </t>
  </si>
  <si>
    <t xml:space="preserve"> 92317 </t>
  </si>
  <si>
    <t xml:space="preserve"> 93057 </t>
  </si>
  <si>
    <t xml:space="preserve"> 93051 </t>
  </si>
  <si>
    <t xml:space="preserve"> 93108 </t>
  </si>
  <si>
    <t xml:space="preserve"> 92294 </t>
  </si>
  <si>
    <t xml:space="preserve"> 92329 </t>
  </si>
  <si>
    <t xml:space="preserve"> 92315 </t>
  </si>
  <si>
    <t xml:space="preserve"> 93111 </t>
  </si>
  <si>
    <t xml:space="preserve"> 93104 </t>
  </si>
  <si>
    <t xml:space="preserve"> 100557 </t>
  </si>
  <si>
    <t xml:space="preserve"> 85120 </t>
  </si>
  <si>
    <t xml:space="preserve"> 95250 </t>
  </si>
  <si>
    <t xml:space="preserve"> 95249 </t>
  </si>
  <si>
    <t xml:space="preserve"> 95248 </t>
  </si>
  <si>
    <t xml:space="preserve"> 99620 </t>
  </si>
  <si>
    <t xml:space="preserve"> 99619 </t>
  </si>
  <si>
    <t xml:space="preserve"> 99627 </t>
  </si>
  <si>
    <t xml:space="preserve"> 91171 </t>
  </si>
  <si>
    <t>TUBO DE AÇO GALVANIZADO COM COSTURA, CLASSE MÉDIA, CONEXÃO ROSQUEADA, DN 25 (1"), INSTALADO EM RAMAIS  E SUB-RAMAIS DE GÁS - FORNECIMENTO E INSTALAÇÃO. AF_12/2015</t>
  </si>
  <si>
    <t>TUBO DE AÇO GALVANIZADO COM COSTURA, CLASSE MÉDIA, CONEXÃO ROSQUEADA, DN 20 (3/4"), INSTALADO EM RAMAIS E SUB-RAMAIS DE GÁS - FORNECIMENTO E INSTALAÇÃO. AF_12/2015</t>
  </si>
  <si>
    <t>TUBO DE AÇO GALVANIZADO COM COSTURA, CLASSE MÉDIA, CONEXÃO ROSQUEADA, DN 15 (1/2"), INSTALADO EM RAMAIS E SUB-RAMAIS DE GÁS - FORNECIMENTO E INSTALAÇÃO. AF_12/2015</t>
  </si>
  <si>
    <t>CAP OU TAMPAO DE FERRO GALVANIZADO, COM ROSCA BSP, DE 1 1/2" - FORNECIMENTO E INSTALAÇÃO</t>
  </si>
  <si>
    <t>BUCHA DE REDUÇÃO EM COBRE, DN 35 MM X 28 MM, SEM ANEL DE SOLDA, PONTA X BOLSA, INSTALADO EM PRUMADA  FORNECIMENTO E INSTALAÇÃO. AF_01/2016</t>
  </si>
  <si>
    <t>MANGUEIRA PARA GÁS - GLP, PVC, TRANÇADA, DIÂMETRO DE 3/8", COMPRIMENTO DE 1M</t>
  </si>
  <si>
    <t>NIPLE, EM FERRO GALVANIZADO, CONEXÃO ROSQUEADA, DN 25 (1"), INSTALADO EM RAMAIS E SUB-RAMAIS DE GÁS - FORNECIMENTO E INSTALAÇÃO. AF_12/2015</t>
  </si>
  <si>
    <t>NIPLE, EM FERRO GALVANIZADO, CONEXÃO ROSQUEADA, DN 20 (3/4"), INSTALADO EM RAMAIS E SUB-RAMAIS DE GÁS - FORNECIMENTO E INSTALAÇÃO. AF_12/2015</t>
  </si>
  <si>
    <t>NIPLE, EM FERRO GALVANIZADO, CONEXÃO ROSQUEADA, DN 15 (1/2"), INSTALADO EM RAMAIS E SUB-RAMAIS DE GÁS - FORNECIMENTO E INSTALAÇÃO. AF_12/2015</t>
  </si>
  <si>
    <t>REGULADOR DE GÁS COZINHA, VAZÃO DE 2 KG/H, 2,8 KPA</t>
  </si>
  <si>
    <t>JOELHO 90 GRAUS, EM FERRO GALVANIZADO, CONEXÃO ROSQUEADA, DN 25 (1"), INSTALADO EM RAMAIS E SUB-RAMAIS DE GÁS - FORNECIMENTO E INSTALAÇÃO. AF_12/2015</t>
  </si>
  <si>
    <t>JOELHO 90 GRAUS, EM FERRO GALVANIZADO, CONEXÃO ROSQUEADA, DN 20 (3/4"), INSTALADO EM RAMAIS E SUB-RAMAIS DE GÁS - FORNECIMENTO E INSTALAÇÃO. AF_12/2015</t>
  </si>
  <si>
    <t>JOELHO 90 GRAUS, EM FERRO GALVANIZADO, CONEXÃO ROSQUEADA, DN 15 (1/2"), INSTALADO EM RAMAIS E SUB-RAMAIS DE GÁS - FORNECIMENTO E INSTALAÇÃO. AF_12/2015</t>
  </si>
  <si>
    <t>LUVA DE REDUÇÃO, EM FERRO GALVANIZADO, 3/4" X 1/2", CONEXÃO ROSQUEADA, INSTALADO EM RAMAIS E SUB-RAMAIS DE GÁS - FORNECIMENTO E INSTALAÇÃO. AF_12/2015</t>
  </si>
  <si>
    <t>TÊ, EM FERRO GALVANIZADO, CONEXÃO ROSQUEADA, DN 25 (1"), INSTALADO EM RAMAIS E SUB-RAMAIS DE GÁS - FORNECIMENTO E INSTALAÇÃO. AF_12/2015</t>
  </si>
  <si>
    <t>TÊ, EM FERRO GALVANIZADO, CONEXÃO ROSQUEADA, DN 20 (3/4"), INSTALADO EM RAMAIS E SUB-RAMAIS DE GÁS - FORNECIMENTO E INSTALAÇÃO. AF_12/2015</t>
  </si>
  <si>
    <t>TÊ, EM FERRO GALVANIZADO, CONEXÃO ROSQUEADA, DN 15 (1/2"), INSTALADO EM RAMAIS E SUB-RAMAIS DE GÁS - FORNECIMENTO E INSTALAÇÃO. AF_12/2015</t>
  </si>
  <si>
    <t>UNIÃO, EM FERRO GALVANIZADO, CONEXÃO ROSQUEADA, DN 25 (1"), INSTALADO EM RAMAIS E SUB-RAMAIS DE GÁS - FORNECIMENTO E INSTALAÇÃO. AF_12/2015</t>
  </si>
  <si>
    <t>UNIÃO, EM FERRO GALVANIZADO, CONEXÃO ROSQUEADA, DN 20 (3/4"), INSTALADO EM RAMAIS E SUB-RAMAIS DE GÁS - FORNECIMENTO E INSTALAÇÃO. AF_12/2015</t>
  </si>
  <si>
    <t>UNIÃO, EM FERRO GALVANIZADO, CONEXÃO ROSQUEADA, DN 15 (1/2"), INSTALADO EM RAMAIS E SUB-RAMAIS DE GÁS - FORNECIMENTO E INSTALAÇÃO. AF_12/2015</t>
  </si>
  <si>
    <t xml:space="preserve"> 97536 </t>
  </si>
  <si>
    <t xml:space="preserve"> 92688 </t>
  </si>
  <si>
    <t xml:space="preserve"> 92687 </t>
  </si>
  <si>
    <t xml:space="preserve"> SES08017 </t>
  </si>
  <si>
    <t xml:space="preserve"> 93062 </t>
  </si>
  <si>
    <t xml:space="preserve"> SES08022 </t>
  </si>
  <si>
    <t xml:space="preserve"> 92696 </t>
  </si>
  <si>
    <t xml:space="preserve"> 92694 </t>
  </si>
  <si>
    <t xml:space="preserve"> 92692 </t>
  </si>
  <si>
    <t xml:space="preserve"> SES08023 </t>
  </si>
  <si>
    <t xml:space="preserve"> 92703 </t>
  </si>
  <si>
    <t xml:space="preserve"> 92701 </t>
  </si>
  <si>
    <t xml:space="preserve"> 92699 </t>
  </si>
  <si>
    <t xml:space="preserve"> 92953 </t>
  </si>
  <si>
    <t xml:space="preserve"> 92706 </t>
  </si>
  <si>
    <t xml:space="preserve"> 92705 </t>
  </si>
  <si>
    <t xml:space="preserve"> 92704 </t>
  </si>
  <si>
    <t xml:space="preserve"> 92906 </t>
  </si>
  <si>
    <t xml:space="preserve"> 92905 </t>
  </si>
  <si>
    <t xml:space="preserve"> 92904 </t>
  </si>
  <si>
    <t xml:space="preserve"> GASES</t>
  </si>
  <si>
    <t>KIT DE REGISTRO DE GAVETA BRUTO DE LATÃO ¾", INCLUSIVE CONEXÕES, ROSCÁVEL, INSTALADO EM RAMAL DE ÁGUA FRIA - FORNECIMENTO E INSTALAÇÃO. AF_12/2014</t>
  </si>
  <si>
    <t>ADAPTADOR CURTO COM BOLSA E ROSCA PARA REGISTRO, PVC, SOLDÁVEL, DN 25MM X 3/4, INSTALADO EM RAMAL OU SUB-RAMAL DE ÁGUA - FORNECIMENTO E INSTALAÇÃO. AF_12/2014</t>
  </si>
  <si>
    <t>BUCHA DE REDUÇÃO DE PVC, SOLDÁVEL, LONGA, COM 85 X 75 MM, PARA ÁGUA FRIA PREDIAL, FORNECIMENTO E INSTALAÇÃO</t>
  </si>
  <si>
    <t>JOELHO 90 GRAUS, PVC, SOLDÁVEL, DN 25MM, X 3/4 INSTALADO EM RAMAL DE DISTRIBUIÇÃO DE ÁGUA - FORNECIMENTO E INSTALAÇÃO. AF_12/2014</t>
  </si>
  <si>
    <t>JOELHO 90 GRAUS, PVC, SOLDÁVEL, DN 50 MM INSTALADO EM RESERVAÇÃO DE ÁGUA DE EDIFICAÇÃO QUE POSSUA RESERVATÓRIO DE FIBRA/FIBROCIMENTO   FORNECIMENTO E INSTALAÇÃO. AF_06/2016</t>
  </si>
  <si>
    <t>LUVA COM BUCHA DE LATÃO, PVC, SOLDÁVEL, DN 25MM X 3/4, INSTALADO EM RAMAL OU SUB-RAMAL DE ÁGUA - FORNECIMENTO E INSTALAÇÃO. AF_12/2014</t>
  </si>
  <si>
    <t>Luva de pvc rígido roscável  diâm = 2 1/2"</t>
  </si>
  <si>
    <t>TUBO, PVC, SOLDÁVEL, DN 25MM, INSTALADO EM RAMAL OU SUB-RAMAL DE ÁGUA - FORNECIMENTO E INSTALAÇÃO. AF_12/2014</t>
  </si>
  <si>
    <t>Tê de redução 90º de pvc rígido soldável, marrom  diâm = 25 x 20mm</t>
  </si>
  <si>
    <t>TE, PVC, SOLDÁVEL, DN 25MM, INSTALADO EM RAMAL DE DISTRIBUIÇÃO DE ÁGUA - FORNECIMENTO E INSTALAÇÃO. AF_12/2014</t>
  </si>
  <si>
    <t>JOELHO 90 GRAUS COM BUCHA DE LATÃO, PVC, SOLDÁVEL, DN  25 MM, X 3/4 INSTALADO EM RESERVAÇÃO DE ÁGUA DE EDIFICAÇÃO QUE POSSUA RESERVATÓRIO DE FIBRA/FIBROCIMENTO   FORNECIMENTO E INSTALAÇÃO. AF_06/2016</t>
  </si>
  <si>
    <t>TUBO, PVC, SOLDÁVEL, DN 25MM, INSTALADO EM RAMAL DE DISTRIBUIÇÃO DE ÁGUA - FORNECIMENTO E INSTALAÇÃO. AF_12/2014</t>
  </si>
  <si>
    <t>VÁLVULA DE PÉ COM CRIVO Ø 25MM (1") - FORNECIMENTO E INSTALAÇÃO</t>
  </si>
  <si>
    <t>CHAVE DE BOIA AUTOMÁTICA SUPERIOR 10A/250V - FORNECIMENTO E INSTALACAO</t>
  </si>
  <si>
    <t>TORNEIRA DE BOIA, ROSCÁVEL, 3/4 , FORNECIDA E INSTALADA EM RESERVAÇÃO DE ÁGUA. AF_06/2016</t>
  </si>
  <si>
    <t>BOMBA RECALQUE D'AGUA TRIFASICA 1,5HP</t>
  </si>
  <si>
    <t>IMPERMEABILIZAÇÃO DE PAREDES COM ARGAMASSA DE CIMENTO E AREIA, COM ADITIVO IMPERMEABILIZANTE, E = 2CM. AF_06/2018</t>
  </si>
  <si>
    <t>PAPELEIRA DE PAREDE EM METAL CROMADO SEM TAMPA, INCLUSO FIXAÇÃO. AF_10/2016</t>
  </si>
  <si>
    <t>POÇO DE INSPEÇÃO CIRCULAR PARA ESGOTO, EM ALVENARIA COM TIJOLOS CERÂMICOS MACIÇOS, DIÂMETRO INTERNO = 0,6 M, PROFUNDIDADE = 1 M, EXCLUINDO TAMPÃO. AF_05/2018</t>
  </si>
  <si>
    <t>TAMPA CIRCULAR PARA ESGOTO E DRENAGEM, EM FERRO FUNDIDO, DIÂMETRO INTERNO = 0,6 M. AF_05/2018</t>
  </si>
  <si>
    <t>CAIXA DE INSPEÇÃO EM CONCRETO PRÉ-MOLDADO DN 60CM COM TAMPA H= 60CM - FORNECIMENTO E INSTALACAO</t>
  </si>
  <si>
    <t>CAIXA DE GORDURA PEQUENA (CAPACIDADE: 19 L), CIRCULAR, EM PVC, DIÂMETRO INTERNO= 0,3 M. AF_05/2018</t>
  </si>
  <si>
    <t>CAIXA DE GORDURA DUPLA, CIRCULAR, EM CONCRETO PRÉ-MOLDADO, DIÂMETRO INTERNO = 0,6 M, ALTURA INTERNA = 0,6 M. AF_05/2018</t>
  </si>
  <si>
    <t>CAIXA SIFONADA, PVC, DN 150 X 185 X 75 MM, JUNTA ELÁSTICA, FORNECIDA E INSTALADA EM RAMAL DE DESCARGA OU EM RAMAL DE ESGOTO SANITÁRIO. AF_12/2014</t>
  </si>
  <si>
    <t>CURVA LONGA 45 GRAUS, PVC, SERIE NORMAL, ESGOTO PREDIAL, DN 40 MM, FORNECIDO E INSTALADO EM RAMAL DE DESCARGA OU RAMAL DE ESGOTO SANITÁRIO</t>
  </si>
  <si>
    <t>CURVA LONGA 45 GRAUS, PVC, SERIE NORMAL, ESGOTO PREDIAL, DN 50 MM, JUNTA ELÁSTICA, FORNECIDO E INSTALADO EM RAMAL DE DESCARGA OU RAMAL DE ESGOTO SANITÁRIO.</t>
  </si>
  <si>
    <t>CURVA LONGA 45 GRAUS, PVC, SERIE NORMAL, ESGOTO PREDIAL, DN 75 MM, JUNTA ELÁSTICA, FORNECIDO E INSTALADO EM RAMAL DE DESCARGA OU RAMAL DE ESGOTO SANITÁRIO. AF_12/2014</t>
  </si>
  <si>
    <t>CURVA LONGA 45 GRAUS, PVC, SERIE NORMAL, ESGOTO PREDIAL, DN 100 MM, JUNTA ELÁSTICA, FORNECIDO E INSTALADO EM RAMAL DE DESCARGA OU RAMAL DE ESGOTO SANITÁRIO</t>
  </si>
  <si>
    <t>CURVA CURTA 90 GRAUS, PVC, SERIE NORMAL, ESGOTO PREDIAL, DN 100 MM, JUNTA ELÁSTICA, FORNECIDO E INSTALADO EM RAMAL DE DESCARGA OU RAMAL DE ESGOTO SANITÁRIO. AF_12/2014</t>
  </si>
  <si>
    <t>CURVA CURTA 90 GRAUS, PVC, SERIE NORMAL, ESGOTO PREDIAL, DN 50 MM, JUNTA ELÁSTICA, FORNECIDO E INSTALADO EM RAMAL DE DESCARGA OU RAMAL DE ESGOTO SANITÁRIO. AF_12/2014</t>
  </si>
  <si>
    <t>JOELHO 90 GRAUS, EM POLIPROPILENO (PP), ESGOTO PREDIAL, DN 40 MM, FORNECIMENTO E INSTALAÇÃO</t>
  </si>
  <si>
    <t>JUNÇÃO 45° DE PVC BRANCO COM REDUÇÃO, PONTA BOLSA E VIROLA, 100 X 50 MM</t>
  </si>
  <si>
    <t>JUNÇÃO SIMPLES, PVC, SERIE R, ÁGUA PLUVIAL, DN 100 X 75 MM, JUNTA ELÁSTICA, FORNECIDO E INSTALADO EM RAMAL DE ENCAMINHAMENTO. AF_12/2014</t>
  </si>
  <si>
    <t>FORNECIMENTO E INSTALAÇÃO DE TERMINAL DE VENTILAÇÃO, SÉRIE NORMAL, DN 50MM</t>
  </si>
  <si>
    <t>TUBO DE CONCRETO (SIMPLES) PARA REDES COLETORAS DE ÁGUAS PLUVIAIS, DIÂMETRO DE 200 MM, JUNTA RÍGIDA, INSTALADO EM LOCAL COM BAIXO NÍVEL DE INTERFERÊNCIAS - FORNECIMENTO E ASSENTAMENTO</t>
  </si>
  <si>
    <t>TUBO DE PVC CORRUGADO DE DUPLA PAREDE PARA REDE COLETORA DE ESGOTO, DN 150 MM, JUNTA ELÁSTICA, INSTALADO EM LOCAL COM NÍVEL ALTO DE INTERFERÊNCIAS - FORNECIMENTO E ASSENTAMENTO. AF_06/2015</t>
  </si>
  <si>
    <t>TE, PVC, SERIE NORMAL, ESGOTO PREDIAL, DN 40 X 40 MM, JUNTA SOLDÁVEL, FORNECIDO E INSTALADO EM RAMAL DE DESCARGA OU RAMAL DE ESGOTO SANITÁRIO. AF_12/2014</t>
  </si>
  <si>
    <t>TE, PVC, SERIE NORMAL, ESGOTO PREDIAL, DN 50 X 50 MM, JUNTA ELÁSTICA, FORNECIDO E INSTALADO EM RAMAL DE DESCARGA OU RAMAL DE ESGOTO SANITÁRIO. AF_12/2014</t>
  </si>
  <si>
    <t>TE, PVC, SERIE NORMAL, ESGOTO PREDIAL, DN 75 X 75 MM, JUNTA ELÁSTICA, FORNECIDO E INSTALADO EM RAMAL DE DESCARGA OU RAMAL DE ESGOTO SANITÁRIO. AF_12/2014</t>
  </si>
  <si>
    <t xml:space="preserve"> 89972 </t>
  </si>
  <si>
    <t xml:space="preserve"> 89383 </t>
  </si>
  <si>
    <t xml:space="preserve"> SIN01054 </t>
  </si>
  <si>
    <t xml:space="preserve"> 89412 </t>
  </si>
  <si>
    <t xml:space="preserve"> 94678 </t>
  </si>
  <si>
    <t xml:space="preserve"> 89381 </t>
  </si>
  <si>
    <t xml:space="preserve"> 1308 </t>
  </si>
  <si>
    <t xml:space="preserve"> 89356 </t>
  </si>
  <si>
    <t xml:space="preserve"> 1176 </t>
  </si>
  <si>
    <t xml:space="preserve"> 89440 </t>
  </si>
  <si>
    <t xml:space="preserve"> 94672 </t>
  </si>
  <si>
    <t xml:space="preserve"> 89402 </t>
  </si>
  <si>
    <t xml:space="preserve"> 73796/002 </t>
  </si>
  <si>
    <t xml:space="preserve"> 88547 </t>
  </si>
  <si>
    <t xml:space="preserve"> 94796 </t>
  </si>
  <si>
    <t xml:space="preserve"> 83647 </t>
  </si>
  <si>
    <t xml:space="preserve"> 98561 </t>
  </si>
  <si>
    <t xml:space="preserve"> 95544 </t>
  </si>
  <si>
    <t xml:space="preserve"> 7349 </t>
  </si>
  <si>
    <t xml:space="preserve"> 97976 </t>
  </si>
  <si>
    <t xml:space="preserve"> 98114 </t>
  </si>
  <si>
    <t xml:space="preserve"> 74166/001 </t>
  </si>
  <si>
    <t xml:space="preserve"> 98110 </t>
  </si>
  <si>
    <t xml:space="preserve"> 98103 </t>
  </si>
  <si>
    <t xml:space="preserve"> 89708 </t>
  </si>
  <si>
    <t xml:space="preserve"> SES02024 </t>
  </si>
  <si>
    <t xml:space="preserve"> SES02023 </t>
  </si>
  <si>
    <t xml:space="preserve"> SES02022 </t>
  </si>
  <si>
    <t xml:space="preserve"> SES02032 </t>
  </si>
  <si>
    <t xml:space="preserve"> 89748 </t>
  </si>
  <si>
    <t xml:space="preserve"> 89733 </t>
  </si>
  <si>
    <t xml:space="preserve"> SDC02257 </t>
  </si>
  <si>
    <t xml:space="preserve"> SDC02130 </t>
  </si>
  <si>
    <t xml:space="preserve"> 89569 </t>
  </si>
  <si>
    <t xml:space="preserve"> SDC02008 </t>
  </si>
  <si>
    <t xml:space="preserve"> SES02018 </t>
  </si>
  <si>
    <t xml:space="preserve"> 90716 </t>
  </si>
  <si>
    <t xml:space="preserve"> 89782 </t>
  </si>
  <si>
    <t xml:space="preserve"> 89784 </t>
  </si>
  <si>
    <t xml:space="preserve"> 89786 </t>
  </si>
  <si>
    <t>TUBO, PVC, SOLDÁVEL, DN 40MM, INSTALADO EM PRUMADA DE ÁGUA - FORNECIMENTO E INSTALAÇÃO. AF_12/2014</t>
  </si>
  <si>
    <t>JUNÇÃO SIMPLES, PVC, SERIE R, ÁGUA PLUVIAL, DN 40 MM, JUNTA SOLDÁVEL, FORNECIDO E INSTALADO EM RAMAL DE ENCAMINHAMENTO. AF_12/2014</t>
  </si>
  <si>
    <t>BUCHA DE REDUÇÃO DE PVC, SOLDÁVEL, LONGA, COM 50 X 25 MM, PARA ÁGUA FRIA PREDIAL, FORNECIMENTO E INSTALAÇÃO</t>
  </si>
  <si>
    <t>JOELHO 90 GRAUS, PVC, SOLDÁVEL, DN 25MM, INSTALADO EM DRENO DE AR-CONDICIONADO - FORNECIMENTO E INSTALAÇÃO. AF_12/2014</t>
  </si>
  <si>
    <t>JOELHO 45 GRAUS, PVC, SOLDÁVEL, DN 25MM, INSTALADO EM DRENO DE AR-CONDICIONADO - FORNECIMENTO E INSTALAÇÃO. AF_12/2014</t>
  </si>
  <si>
    <t>JOELHO 45 GRAUS, PVC, SOLDÁVEL, DN 40MM, INSTALADO EM PRUMADA DE ÁGUA - FORNECIMENTO E INSTALAÇÃO. AF_12/2014</t>
  </si>
  <si>
    <t>CAIXA ENTERRADA ELÉTRICA RETANGULAR, EM ALVENARIA COM TIJOLOS CERÂMICOS MACIÇOS, FUNDO COM BRITA, DIMENSÕES INTERNAS: 0,6X0,6X0,6 M. AF_05/2018</t>
  </si>
  <si>
    <t>CAIXA ENTERRADA ELÉTRICA RETANGULAR, EM ALVENARIA COM TIJOLOS CERÂMICOS MACIÇOS, FUNDO COM BRITA, DIMENSÕES INTERNAS: 0,8X0,8X0,6 M. AF_05/2018</t>
  </si>
  <si>
    <t>POÇO DE INSPEÇÃO CIRCULAR PARA DRENAGEM, EM ALVENARIA COM TIJOLOS CERÂMICOS MACIÇOS, DIÂMETRO INTERNO = 0,6 M, PROFUNDIDADE = 1 M, EXCLUINDO TAMPÃO. AF_05/2018</t>
  </si>
  <si>
    <t>FORNECIMENTO E LANCAMENTO DE BRITA N. 4</t>
  </si>
  <si>
    <t>REATERRO MANUAL APILOADO COM SOQUETE. AF_10/2017</t>
  </si>
  <si>
    <t>LASTRO DE VALA COM PREPARO DE FUNDO, LARGURA MENOR QUE 1,5 M, COM CAMADA DE AREIA, LANÇAMENTO MANUAL, EM LOCAL COM NÍVEL BAIXO DE INTERFERÊNCIA. AF_06/2016</t>
  </si>
  <si>
    <t>TUBO PVC, SÉRIE R, ÁGUA PLUVIAL, DN 150 MM, FORNECIDO E INSTALADO EM CONDUTORES VERTICAIS DE ÁGUAS PLUVIAIS. AF_12/2014</t>
  </si>
  <si>
    <t>TUBO PVC DN 100 MM PARA DRENAGEM - FORNECIMENTO E INSTALACAO</t>
  </si>
  <si>
    <t>TUBO PVC, SÉRIE R, ÁGUA PLUVIAL, DN 100 MM, FORNECIDO E INSTALADO EM CONDUTORES VERTICAIS DE ÁGUAS PLUVIAIS. AF_12/2014</t>
  </si>
  <si>
    <t>CURVA 45 GRAUS LONGA DE PVC BRANCO, PONTA BOLSA E VIROLA, 150 MM</t>
  </si>
  <si>
    <t>ABRAÇADEIRA METÁLICA TIPO "D"  COM CUNHA DIAM. 3/4" - FORNECIMENTO E INSTALAÇÃO</t>
  </si>
  <si>
    <t>RALO HEMISFÉRICO EM Fº Fº, TIPO ABACAXI 100MM</t>
  </si>
  <si>
    <t>CURVA 90 GRAUS, PVC, SERIE R, ÁGUA PLUVIAL, DN 100 MM, JUNTA ELÁSTICA, FORNECIDO E INSTALADO EM RAMAL DE ENCAMINHAMENTO. AF_12/2014</t>
  </si>
  <si>
    <t>JUNÇÃO SIMPLES, PVC, SERIE R, ÁGUA PLUVIAL, DN 100 X 100 MM, JUNTA ELÁSTICA, FORNECIDO E INSTALADO EM RAMAL DE ENCAMINHAMENTO. AF_12/2014</t>
  </si>
  <si>
    <t>GRELHA DE FERRO FUNDIDO PARA CANALETA LARG = 30CM, FORNECIMENTO E ASSENTAMENTO</t>
  </si>
  <si>
    <t>ALVENARIA EM TIJOLO CERAMICO MACICO 5X10X20CM 1 VEZ (ESPESSURA 20CM), ASSENTADO COM ARGAMASSA TRACO 1:2:8 (CIMENTO, CAL E AREIA)</t>
  </si>
  <si>
    <t>CALHA EM CONCRETO SIMPLES, EM MEIA CANA, DIAMETRO 200 MM</t>
  </si>
  <si>
    <t xml:space="preserve"> 89448 </t>
  </si>
  <si>
    <t xml:space="preserve"> 89561 </t>
  </si>
  <si>
    <t xml:space="preserve"> SIN01048 </t>
  </si>
  <si>
    <t xml:space="preserve"> 89866 </t>
  </si>
  <si>
    <t xml:space="preserve"> 89867 </t>
  </si>
  <si>
    <t xml:space="preserve"> 89498 </t>
  </si>
  <si>
    <t xml:space="preserve"> 97888 </t>
  </si>
  <si>
    <t xml:space="preserve"> 97889 </t>
  </si>
  <si>
    <t xml:space="preserve"> 99272 </t>
  </si>
  <si>
    <t xml:space="preserve"> 6514 </t>
  </si>
  <si>
    <t xml:space="preserve"> 96995 </t>
  </si>
  <si>
    <t xml:space="preserve"> 94102 </t>
  </si>
  <si>
    <t xml:space="preserve"> 89580 </t>
  </si>
  <si>
    <t xml:space="preserve"> 83671 </t>
  </si>
  <si>
    <t xml:space="preserve"> 89578 </t>
  </si>
  <si>
    <t xml:space="preserve"> 7752 </t>
  </si>
  <si>
    <t xml:space="preserve"> SES02021 </t>
  </si>
  <si>
    <t xml:space="preserve"> SIN01081 </t>
  </si>
  <si>
    <t xml:space="preserve"> SDC02050 </t>
  </si>
  <si>
    <t xml:space="preserve"> 95694 </t>
  </si>
  <si>
    <t xml:space="preserve"> 89567 </t>
  </si>
  <si>
    <t xml:space="preserve"> 83623 </t>
  </si>
  <si>
    <t xml:space="preserve"> 72131 </t>
  </si>
  <si>
    <t xml:space="preserve"> 73882/001 </t>
  </si>
  <si>
    <t>21.68</t>
  </si>
  <si>
    <t>21.69</t>
  </si>
  <si>
    <t>21.70</t>
  </si>
  <si>
    <t>21.71</t>
  </si>
  <si>
    <t>21.72</t>
  </si>
  <si>
    <t>21.73</t>
  </si>
  <si>
    <t>21.74</t>
  </si>
  <si>
    <t>21.75</t>
  </si>
  <si>
    <t>21.76</t>
  </si>
  <si>
    <t>21.77</t>
  </si>
  <si>
    <t>21.78</t>
  </si>
  <si>
    <t>21.79</t>
  </si>
  <si>
    <t>21.80</t>
  </si>
  <si>
    <t>21.81</t>
  </si>
  <si>
    <t>21.82</t>
  </si>
  <si>
    <t>21.83</t>
  </si>
  <si>
    <t>21.84</t>
  </si>
  <si>
    <t>21.85</t>
  </si>
  <si>
    <t>21.86</t>
  </si>
  <si>
    <t>21.87</t>
  </si>
  <si>
    <t>21.88</t>
  </si>
  <si>
    <t>21.89</t>
  </si>
  <si>
    <t>21.90</t>
  </si>
  <si>
    <t>21.91</t>
  </si>
  <si>
    <t>21.92</t>
  </si>
  <si>
    <t>21.93</t>
  </si>
  <si>
    <t>21.94</t>
  </si>
  <si>
    <t>21.95</t>
  </si>
  <si>
    <t>21.96</t>
  </si>
  <si>
    <t>21.97</t>
  </si>
  <si>
    <t>21.98</t>
  </si>
  <si>
    <t>21.99</t>
  </si>
  <si>
    <t>21.100</t>
  </si>
  <si>
    <t>21.101</t>
  </si>
  <si>
    <t>21.102</t>
  </si>
  <si>
    <t>21.103</t>
  </si>
  <si>
    <t>21.104</t>
  </si>
  <si>
    <t>21.105</t>
  </si>
  <si>
    <t>21.106</t>
  </si>
  <si>
    <t>21.107</t>
  </si>
  <si>
    <t>21.108</t>
  </si>
  <si>
    <t>21.109</t>
  </si>
  <si>
    <t>21.110</t>
  </si>
  <si>
    <t>21.111</t>
  </si>
  <si>
    <t>21.112</t>
  </si>
  <si>
    <t>21.113</t>
  </si>
  <si>
    <t>21.114</t>
  </si>
  <si>
    <t>21.115</t>
  </si>
  <si>
    <t>21.116</t>
  </si>
  <si>
    <t>21.117</t>
  </si>
  <si>
    <t>21.118</t>
  </si>
  <si>
    <t>21.119</t>
  </si>
  <si>
    <t>21.120</t>
  </si>
  <si>
    <t>21.121</t>
  </si>
  <si>
    <t>21.122</t>
  </si>
  <si>
    <t>21.123</t>
  </si>
  <si>
    <t>21.124</t>
  </si>
  <si>
    <t>21.125</t>
  </si>
  <si>
    <t>21.126</t>
  </si>
  <si>
    <t>21.127</t>
  </si>
  <si>
    <t>21.128</t>
  </si>
  <si>
    <t>21.129</t>
  </si>
  <si>
    <t>21.130</t>
  </si>
  <si>
    <t>21.131</t>
  </si>
  <si>
    <t>SISTEMA DE TRATAMENTO DE ESGOTO PARA 250 CONTRIBUINTES ( FOSSA/ FILTRO/ CAIXAS GRADEADAS/ CLORADORA), E BASE EM RADIER</t>
  </si>
  <si>
    <t>PEDRA BRITADA N. 1 (9,5 a 19 MM) POSTO PEDREIRA/FORNECEDOR, SEM FRETE</t>
  </si>
  <si>
    <t>PEDRA BRITADA N. 3 (38 A 50 MM) POSTO PEDREIRA/FORNECEDOR, SEM FRETE</t>
  </si>
  <si>
    <t>FABRICAÇÃO, MONTAGEM E DESMONTAGEM DE FORMA PARA RADIER, EM MADEIRA SERRADA, 4 UTILIZAÇÕES. AF_09/2017</t>
  </si>
  <si>
    <t>COMPACTAÇÃO MECANICA DE SOLO PARA EXECUÇÃO DE RADIER, COM COMPACTADOR DE SOLO À PERCUSSÃO AF_ 09/2017</t>
  </si>
  <si>
    <t>TUBO DE PVC PARA REDE COLETORA DE ESGOTO DE PAREDE MACIÇA, DN 200 MM, JUNTA ELÁSTICA, INSTALADO EM LOCAL COM NÍVEL BAIXO DE INTERFERENCIAS- FORNECIMENTO E ASSENTAMENTO. AF_06/2015</t>
  </si>
  <si>
    <t>97094</t>
  </si>
  <si>
    <t>00004721</t>
  </si>
  <si>
    <t>00004722</t>
  </si>
  <si>
    <t>85662</t>
  </si>
  <si>
    <t>97086</t>
  </si>
  <si>
    <t>21.132</t>
  </si>
  <si>
    <t>21.133</t>
  </si>
  <si>
    <t>21.134</t>
  </si>
  <si>
    <t>21.135</t>
  </si>
  <si>
    <t>21.136</t>
  </si>
  <si>
    <t>21.137</t>
  </si>
  <si>
    <t>21.138</t>
  </si>
  <si>
    <t>21.139</t>
  </si>
  <si>
    <t>ESCAVAÇÃO MECÂNICA, A CÉU ABERTO, EM MATERIAL DE PRIMEIRA CATEGORIA, COM ESCAVADEIRA HIDRÁULICA</t>
  </si>
  <si>
    <t>REATERRO MECANIZADO DE VALA COM ESCAVADEIRA HIDRÁULICA (CAPACIDADE DA CAÇAMBA: 0,8 M3/ POTENCIA: 111HP) LARGURA DE ATÉ 1,50M, PROFUNDIDADE DE 4,5 A 6,0 M, COM SOLO DE 1ª CATEGORIA EM LOCAIS COM ALTO NÍVEL DE INTERFERÊNCIA. AF_04/2016</t>
  </si>
  <si>
    <t>CARGA E DESCARGA MECANIZADAS DE ENTULHO EM CAMINHÃO BASCULANTE 6 M3</t>
  </si>
  <si>
    <t>TRANSPORTE COM CAMINHÃO BASCULANTE 10 M3 EM VIA URBANA PAVIMENTADA DMT ATÉ 30 KM( UNIDADE :M3XKM). AF_12/2016)</t>
  </si>
  <si>
    <t>21.140</t>
  </si>
  <si>
    <t>21.141</t>
  </si>
  <si>
    <t>21.142</t>
  </si>
  <si>
    <t>21.143</t>
  </si>
  <si>
    <t>LUMINÁRIA DE EMERGÊNCIA - FORNECIMENTO E INSTALAÇÃO. AF_11/2017</t>
  </si>
  <si>
    <t>PERFILADO DE SEÇÃO 38X76 MM PARA SUPORTE DE ELETROCALHA LISA OU PERFURADA EM AÇO GALVANIZADO, LARGURA 200 OU 400 MM E ALTURA 50 MM. AF_07/2017</t>
  </si>
  <si>
    <t>ELETRODUTO FLEXÍVEL CORRUGADO REFORÇADO, PVC, DN 32 MM (1"), PARA CIRCUITOS TERMINAIS, INSTALADO EM FORRO - FORNECIMENTO E INSTALAÇÃO. AF_12/2015</t>
  </si>
  <si>
    <t>COTOVELO 90 GRAUS, EM FERRO GALVANIZADO, CONEXÃO ROSQUEADA, DN 65 (2 1/2), INSTALADO EM RESERVAÇÃO DE ÁGUA DE EDIFICAÇÃO QUE POSSUA RESERVATÓRIO DE FIBRA/FIBROCIMENTO  FORNECIMENTO E INSTALAÇÃO. AF_06/2016</t>
  </si>
  <si>
    <t>CURVA 45 GRAUS, EM AÇO, CONEXÃO SOLDADA, DN 65 (2 1/2"), INSTALADO EM REDE DE ALIMENTAÇÃO PARA HIDRANTE - FORNECIMENTO E INSTALAÇÃO. AF_12/2015</t>
  </si>
  <si>
    <t>NIPLE, EM FERRO GALVANIZADO, DN 65 (2 1/2"), CONEXÃO ROSQUEADA, INSTALADO EM REDE DE ALIMENTAÇÃO PARA HIDRANTE - FORNECIMENTO E INSTALAÇÃO. AF_12/2015</t>
  </si>
  <si>
    <t>TUBO DE AÇO PRETO SEM COSTURA, CONEXÃO SOLDADA, DN 65 (2 1/2"), INSTALADO EM REDE DE ALIMENTAÇÃO PARA HIDRANTE - FORNECIMENTO E INSTALAÇÃO. AF_12/2015</t>
  </si>
  <si>
    <t>TÊ, EM FERRO GALVANIZADO, CONEXÃO ROSQUEADA, DN 65 (2 1/2"), INSTALADO EM REDE DE ALIMENTAÇÃO PARA HIDRANTE - FORNECIMENTO E INSTALAÇÃO. AF_12/2015</t>
  </si>
  <si>
    <t>VÁLVULA DE RETENÇÃO HORIZONTAL Ø 65MM (2.1/2") - FORNECIMENTO E INSTALAÇÃO</t>
  </si>
  <si>
    <t>ABRIGO PARA HIDRANTE, 90X60X17CM, COM REGISTRO GLOBO ANGULAR 45 GRAUS 2 1/2", ADAPTADOR STORZ 2 1/2", MANGUEIRA DE INCÊNDIO 20M, REDUÇÃO 2 1/2 X 1 1/2" E ESGUICHO EM LATÃO 1 1/2" - FORNECIMENTO E INSTALAÇÃO. AF_08/2017</t>
  </si>
  <si>
    <t>ABRIGO PARA HIDRANTE, 75X45X17CM, COM REGISTRO GLOBO ANGULAR 45º 2.1/2", ADAPTADOR STORZ 2.1/2", MANGUEIRA DE INCÊNDIO 15M, REDUÇÃO 2.1/2X1.1/2" E ESGUICHO EM LATÃO 1.1/2" - FORNECIMENTO E INSTALAÇÃO</t>
  </si>
  <si>
    <t xml:space="preserve"> 97599 </t>
  </si>
  <si>
    <t xml:space="preserve"> 96562 </t>
  </si>
  <si>
    <t xml:space="preserve"> 91837 </t>
  </si>
  <si>
    <t xml:space="preserve"> SDC07008 </t>
  </si>
  <si>
    <t xml:space="preserve"> 94473 </t>
  </si>
  <si>
    <t xml:space="preserve"> 97487 </t>
  </si>
  <si>
    <t xml:space="preserve"> 92377 </t>
  </si>
  <si>
    <t xml:space="preserve"> 92362 </t>
  </si>
  <si>
    <t xml:space="preserve"> 92642 </t>
  </si>
  <si>
    <t xml:space="preserve"> 73795/013 </t>
  </si>
  <si>
    <t xml:space="preserve"> 96765 </t>
  </si>
  <si>
    <t xml:space="preserve"> 72283 </t>
  </si>
  <si>
    <t>24.6</t>
  </si>
  <si>
    <t>24.7</t>
  </si>
  <si>
    <t>24.8</t>
  </si>
  <si>
    <t>24.9</t>
  </si>
  <si>
    <t>24.10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</si>
  <si>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</si>
  <si>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</si>
  <si>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</si>
  <si>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</si>
  <si>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</si>
  <si>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</si>
  <si>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</si>
  <si>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</si>
  <si>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24.19</t>
  </si>
  <si>
    <t>24.20</t>
  </si>
  <si>
    <t>24.21</t>
  </si>
  <si>
    <t>24.22</t>
  </si>
  <si>
    <t>24.23</t>
  </si>
  <si>
    <t>24.24</t>
  </si>
  <si>
    <t>24.25</t>
  </si>
  <si>
    <t>26.2</t>
  </si>
  <si>
    <t>26.3</t>
  </si>
  <si>
    <t>26.4</t>
  </si>
  <si>
    <t>26.5</t>
  </si>
  <si>
    <t>26.6</t>
  </si>
  <si>
    <t>26.7</t>
  </si>
  <si>
    <t>26.8</t>
  </si>
  <si>
    <t>ESCAVAÇÃO MANUAL DE VIGA DE BORDA PARA RADIER. AF_09/2017</t>
  </si>
  <si>
    <t>CARGA MANUAL DE ENTULHO EM CAMINHAO BASCULANTE 6 M3</t>
  </si>
  <si>
    <t>LASTRO COM MATERIAL GRANULAR (PEDRA BRITADA N.1 E PEDRA BRITADA N.2), APLICADO EM PISOS OU RADIERS, ESPESSURA DE *10 CM*. AF_07/2019</t>
  </si>
  <si>
    <t>CONCRETO FCK = 25MPA, TRAÇO 1:2,3:2,7 (CIMENTO/ AREIA MÉDIA/ BRITA 1)  - PREPARO MECÂNICO COM BETONEIRA 600 L. AF_07/2016</t>
  </si>
  <si>
    <t>LANÇAMENTO COM USO DE BOMBA, ADENSAMENTO E ACABAMENTO DE CONCRETO EM ESTRUTURAS. AF_12/2015</t>
  </si>
  <si>
    <t>ARMACAO EM TELA DE ACO SOLDADA NERVURADA Q-138, ACO CA-60, 4,2MM, MALHA 10X10CM</t>
  </si>
  <si>
    <t>FABRICAÇÃO, MONTAGEM E DESMONTAGEM DE FÔRMA PARA VIGA BALDRAME, EM CHAPA DE MADEIRA COMPENSADA RESINADA, E=17 MM, 2 UTILIZAÇÕES. AF_06/2017</t>
  </si>
  <si>
    <t>CHUMBADORES DA PLACA BASE - AÇO CA-50 - 10MM</t>
  </si>
  <si>
    <t xml:space="preserve"> 97082 </t>
  </si>
  <si>
    <t xml:space="preserve"> 72897 </t>
  </si>
  <si>
    <t xml:space="preserve"> 100324 </t>
  </si>
  <si>
    <t xml:space="preserve"> 68053 </t>
  </si>
  <si>
    <t xml:space="preserve"> 94971 </t>
  </si>
  <si>
    <t xml:space="preserve"> 92874 </t>
  </si>
  <si>
    <t xml:space="preserve"> SIN01021 </t>
  </si>
  <si>
    <t xml:space="preserve"> 96539 </t>
  </si>
  <si>
    <t xml:space="preserve"> SIN01094 </t>
  </si>
  <si>
    <t>TRANSPORTE COM CAMINHÃO BASCULANTE DE 6 M3, EM VIA URBANA PAVIMENTADA, DMT ACIMA DE 30 KM (UNIDADE: TXKM). AF_01/2018</t>
  </si>
  <si>
    <t>TXKM</t>
  </si>
  <si>
    <t xml:space="preserve"> 97919 </t>
  </si>
  <si>
    <t>PERGOLADO 1</t>
  </si>
  <si>
    <t>30.1</t>
  </si>
  <si>
    <t>10.3</t>
  </si>
  <si>
    <t>30.2</t>
  </si>
  <si>
    <t>30.3</t>
  </si>
  <si>
    <t>30.4</t>
  </si>
  <si>
    <t>30.5</t>
  </si>
  <si>
    <t>30.6</t>
  </si>
  <si>
    <t>30.8</t>
  </si>
  <si>
    <t>30.9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</si>
  <si>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</si>
  <si>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</si>
  <si>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</si>
  <si>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</si>
  <si>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</si>
  <si>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</si>
  <si>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</si>
  <si>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</si>
  <si>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</si>
  <si>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</si>
  <si>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COBERTURA METÁLICA REFEITÓRIO</t>
  </si>
  <si>
    <t>ESCAVAÇÃO MANUAL PARA BLOCO DE COROAMENTO OU SAPATA, SEM PREVISÃO DE FÔRMA. AF_06/2017</t>
  </si>
  <si>
    <t>ESCAVAÇÃO MANUAL DE VALA PARA VIGA BALDRAME, COM PREVISÃO DE FÔRMA. AF_06/2017</t>
  </si>
  <si>
    <t>LASTRO COM MATERIAL GRANULAR, APLICAÇÃO EM BLOCOS DE COROAMENTO, ESPESSURA DE *5 CM*. AF_08/2017</t>
  </si>
  <si>
    <t>IMPERMEABILIZAÇÃO DE FLOREIRA OU VIGA BALDRAME COM ARGAMASSA DE CIMENTO E AREIA, COM ADITIVO IMPERMEABILIZANTE, E = 2 CM. AF_06/2018</t>
  </si>
  <si>
    <t>FORMA TABUA PARA CONCRETO EM FUNDACAO C/ REAPROVEITAMENTO 5X</t>
  </si>
  <si>
    <t>LANCAMENTO/APLICACAO MANUAL DE CONCRETO EM FUNDACOES</t>
  </si>
  <si>
    <t>ARMAÇÃO DE BLOCO, VIGA BALDRAME OU SAPATA UTILIZANDO AÇO CA-50 DE 16 MM - MONTAGEM. AF_06/2017</t>
  </si>
  <si>
    <t>ARMAÇÃO DE BLOCO, VIGA BALDRAME OU SAPATA UTILIZANDO AÇO CA-50 DE 6,3 MM - MONTAGEM. AF_06/2017</t>
  </si>
  <si>
    <t>FABRICAÇÃO, MONTAGEM E DESMONTAGEM DE FÔRMA PARA VIGA BALDRAME, EM CHAPA DE MADEIRA COMPENSADA RESINADA, E=17 MM, 4 UTILIZAÇÕES. AF_06/2017</t>
  </si>
  <si>
    <t>ESTACA HÉLICE CONTÍNUA, DIÂMETRO DE 30 CM, COMPRIMENTO TOTAL ATÉ 15 M, PERFURATRIZ COM TORQUE DE 170 KN.M (EXCLUSIVE MOBILIZAÇÃO E DESMOBILIZAÇÃO). AF_02/2015</t>
  </si>
  <si>
    <t>CONSTRUÇÃO ALA NOVA</t>
  </si>
  <si>
    <t xml:space="preserve"> 96522 </t>
  </si>
  <si>
    <t xml:space="preserve"> 96527 </t>
  </si>
  <si>
    <t xml:space="preserve"> 96621 </t>
  </si>
  <si>
    <t xml:space="preserve"> 96622 </t>
  </si>
  <si>
    <t xml:space="preserve"> 98562 </t>
  </si>
  <si>
    <t xml:space="preserve"> 5651 </t>
  </si>
  <si>
    <t xml:space="preserve"> 74157/004 </t>
  </si>
  <si>
    <t xml:space="preserve"> 96548 </t>
  </si>
  <si>
    <t xml:space="preserve"> 96544 </t>
  </si>
  <si>
    <t xml:space="preserve"> 96542 </t>
  </si>
  <si>
    <t xml:space="preserve"> 90808 </t>
  </si>
  <si>
    <t>32.3</t>
  </si>
  <si>
    <t>32.4</t>
  </si>
  <si>
    <t>32.5</t>
  </si>
  <si>
    <t>32.6</t>
  </si>
  <si>
    <t>32.7</t>
  </si>
  <si>
    <t>32.8</t>
  </si>
  <si>
    <t>32.9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</si>
  <si>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</si>
  <si>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</si>
  <si>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</si>
  <si>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</si>
  <si>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</si>
  <si>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</si>
  <si>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</si>
  <si>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</si>
  <si>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</si>
  <si>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</si>
  <si>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32.20</t>
  </si>
  <si>
    <t>32.21</t>
  </si>
  <si>
    <t>32.22</t>
  </si>
  <si>
    <t>32.23</t>
  </si>
  <si>
    <t>32.24</t>
  </si>
  <si>
    <t>32.25</t>
  </si>
  <si>
    <t>32.26</t>
  </si>
  <si>
    <t>32.27</t>
  </si>
  <si>
    <t>COBERTURA METÁLICA FEMININA</t>
  </si>
  <si>
    <t>PINTURA ADESIVA P/ CONCRETO, A BASE DE RESINA EPOXI ( SIKADUR 32 )</t>
  </si>
  <si>
    <t xml:space="preserve"> 79471 </t>
  </si>
  <si>
    <t>REFORMA FEMININA</t>
  </si>
  <si>
    <t>ESCAVAÇÃO MANUAL PARA BLOCO DE COROAMENTO OU SAPATA, COM PREVISÃO DE FÔRMA. AF_06/2017</t>
  </si>
  <si>
    <t>ESCAVAÇÃO MANUAL DE VALA PARA VIGA BALDRAME, SEM PREVISÃO DE FÔRMA. AF_06/2017</t>
  </si>
  <si>
    <t>LASTRO DE CONCRETO MAGRO, APLICADO EM BLOCOS DE COROAMENTO OU SAPATAS. AF_08/2017</t>
  </si>
  <si>
    <t>ARMACAO ACO CA-50, DIAM. 6,3 (1/4) À 12,5MM(1/2) -FORNECIMENTO/ CORTE(PERDA DE 10%) / DOBRA / COLOCAÇÃO.</t>
  </si>
  <si>
    <t>FABRICAÇÃO DE FÔRMA PARA PILARES E ESTRUTURAS SIMILARES, EM MADEIRA SERRADA, E=25 MM. AF_12/2015</t>
  </si>
  <si>
    <t>FABRICAÇÃO DE FÔRMA PARA VIGAS, COM MADEIRA SERRADA, E = 25 MM. AF_12/2015</t>
  </si>
  <si>
    <t>ARMAÇÃO DE PILAR OU VIGA DE UMA ESTRUTURA CONVENCIONAL DE CONCRETO ARMADO EM UMA EDIFICAÇÃO TÉRREA OU SOBRADO UTILIZANDO AÇO CA-50 DE 8,0 MM - MONTAGEM. AF_12/2015</t>
  </si>
  <si>
    <t>DEMOLIÇÃO DE LAJES, DE FORMA MECANIZADA COM MARTELETE, SEM REAPROVEITAMENTO. AF_12/2017</t>
  </si>
  <si>
    <t>REGULARIZACAO E COMPACTACAO MANUAL DE TERRENO COM SOQUETE</t>
  </si>
  <si>
    <t>ARMACAO EM TELA DE ACO SOLDADA NERVURADA Q-196, ACO CA-60, 5,0MM, MALHA 10X10CM</t>
  </si>
  <si>
    <t>JUNTA DE DILATACAO ELASTICA (PVC) O-220/6 PRESSAO ATE 30 MCA</t>
  </si>
  <si>
    <t xml:space="preserve"> 96523 </t>
  </si>
  <si>
    <t xml:space="preserve"> 96526 </t>
  </si>
  <si>
    <t xml:space="preserve"> 96616 </t>
  </si>
  <si>
    <t xml:space="preserve"> 74254/002 </t>
  </si>
  <si>
    <t xml:space="preserve"> 92269 </t>
  </si>
  <si>
    <t xml:space="preserve"> 92270 </t>
  </si>
  <si>
    <t xml:space="preserve"> 92777 </t>
  </si>
  <si>
    <t xml:space="preserve"> 97629 </t>
  </si>
  <si>
    <t xml:space="preserve"> 5622 </t>
  </si>
  <si>
    <t xml:space="preserve"> SDC01035 </t>
  </si>
  <si>
    <t xml:space="preserve"> 73898/001 </t>
  </si>
  <si>
    <t>34.7</t>
  </si>
  <si>
    <t>34.8</t>
  </si>
  <si>
    <t>34.9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</si>
  <si>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</si>
  <si>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</si>
  <si>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</si>
  <si>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</si>
  <si>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</si>
  <si>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</si>
  <si>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</si>
  <si>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</si>
  <si>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</si>
  <si>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</si>
  <si>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34.20</t>
  </si>
  <si>
    <t>34.21</t>
  </si>
  <si>
    <t>34.22</t>
  </si>
  <si>
    <t>34.23</t>
  </si>
  <si>
    <t>34.24</t>
  </si>
  <si>
    <t>34.25</t>
  </si>
  <si>
    <t>34.26</t>
  </si>
  <si>
    <t>34.27</t>
  </si>
  <si>
    <t>34.28</t>
  </si>
  <si>
    <t>34.29</t>
  </si>
  <si>
    <t>34.30</t>
  </si>
  <si>
    <t>34.31</t>
  </si>
  <si>
    <t>34.32</t>
  </si>
  <si>
    <t>34.33</t>
  </si>
  <si>
    <t>34.34</t>
  </si>
  <si>
    <t>34.35</t>
  </si>
  <si>
    <t>34.36</t>
  </si>
  <si>
    <t>34.37</t>
  </si>
  <si>
    <t>34.38</t>
  </si>
  <si>
    <t>34.39</t>
  </si>
  <si>
    <t>34.40</t>
  </si>
  <si>
    <t>PORTICO ENTRADA</t>
  </si>
  <si>
    <t>35.5</t>
  </si>
  <si>
    <t>35.6</t>
  </si>
  <si>
    <t>35.7</t>
  </si>
  <si>
    <t>35.8</t>
  </si>
  <si>
    <t>35.9</t>
  </si>
  <si>
    <t>35.10</t>
  </si>
  <si>
    <t>35.11</t>
  </si>
  <si>
    <t>35.12</t>
  </si>
  <si>
    <t>35.13</t>
  </si>
  <si>
    <t>35.14</t>
  </si>
  <si>
    <t>35.15</t>
  </si>
  <si>
    <t>35.16</t>
  </si>
  <si>
    <t>35.17</t>
  </si>
  <si>
    <t>35.18</t>
  </si>
  <si>
    <t>35.19</t>
  </si>
  <si>
    <t>35.20</t>
  </si>
  <si>
    <t>35.21</t>
  </si>
  <si>
    <t>35.22</t>
  </si>
  <si>
    <t>35.23</t>
  </si>
  <si>
    <t>35.24</t>
  </si>
  <si>
    <t>35.25</t>
  </si>
  <si>
    <t>PORTICO 03</t>
  </si>
  <si>
    <t>36.2</t>
  </si>
  <si>
    <t>36.3</t>
  </si>
  <si>
    <t>36.4</t>
  </si>
  <si>
    <t>36.5</t>
  </si>
  <si>
    <t>36.6</t>
  </si>
  <si>
    <t>36.7</t>
  </si>
  <si>
    <t>36.8</t>
  </si>
  <si>
    <t>36.9</t>
  </si>
  <si>
    <t>36.10</t>
  </si>
  <si>
    <t>36.11</t>
  </si>
  <si>
    <t>36.12</t>
  </si>
  <si>
    <t>36.13</t>
  </si>
  <si>
    <t>36.14</t>
  </si>
  <si>
    <t>36.15</t>
  </si>
  <si>
    <t>36.16</t>
  </si>
  <si>
    <t>36.17</t>
  </si>
  <si>
    <t>36.18</t>
  </si>
  <si>
    <t>36.19</t>
  </si>
  <si>
    <t>36.20</t>
  </si>
  <si>
    <t>36.21</t>
  </si>
  <si>
    <t>36.22</t>
  </si>
  <si>
    <t>36.23</t>
  </si>
  <si>
    <t>36.24</t>
  </si>
  <si>
    <t>36.25</t>
  </si>
  <si>
    <t>36.26</t>
  </si>
  <si>
    <t>36.27</t>
  </si>
  <si>
    <t>PORTICO 04</t>
  </si>
  <si>
    <t>FORNECIMENTO E MONTAGEM DE ESTRUTURAS METÁLICAS GALVANIZADAS, COM UTILIZAÇÃO DE PERFIS EM AÇO ASTM A36</t>
  </si>
  <si>
    <t xml:space="preserve"> SDC01247 </t>
  </si>
  <si>
    <t>37.8</t>
  </si>
  <si>
    <t>37.9</t>
  </si>
  <si>
    <t>37.10</t>
  </si>
  <si>
    <t>37.11</t>
  </si>
  <si>
    <t>37.12</t>
  </si>
  <si>
    <t>37.13</t>
  </si>
  <si>
    <t>37.14</t>
  </si>
  <si>
    <t>37.15</t>
  </si>
  <si>
    <t>37.16</t>
  </si>
  <si>
    <t>37.17</t>
  </si>
  <si>
    <t>37.18</t>
  </si>
  <si>
    <t>37.19</t>
  </si>
  <si>
    <t>37.20</t>
  </si>
  <si>
    <t>37.21</t>
  </si>
  <si>
    <t>37.22</t>
  </si>
  <si>
    <t>37.23</t>
  </si>
  <si>
    <t>37.24</t>
  </si>
  <si>
    <t>37.25</t>
  </si>
  <si>
    <t>COBERTURA METÁLICA ALMOX</t>
  </si>
  <si>
    <t xml:space="preserve">COBERTURA METÁLICA OBITO E ENFERMAGEM </t>
  </si>
  <si>
    <t>CONCRETO MAGRO PARA LASTRO, TRAÇO 1:4,5:4,5 (CIMENTO/ AREIA MÉDIA/ BRITA 1)  - PREPARO MANUAL. AF_07/2016</t>
  </si>
  <si>
    <t xml:space="preserve"> 94974 </t>
  </si>
  <si>
    <t>39.3</t>
  </si>
  <si>
    <t>39.4</t>
  </si>
  <si>
    <t>39.5</t>
  </si>
  <si>
    <t>39.6</t>
  </si>
  <si>
    <t>39.7</t>
  </si>
  <si>
    <t>39.8</t>
  </si>
  <si>
    <t>39.9</t>
  </si>
  <si>
    <t>39.10</t>
  </si>
  <si>
    <t>39.11</t>
  </si>
  <si>
    <t>39.12</t>
  </si>
  <si>
    <t>39.13</t>
  </si>
  <si>
    <t>39.14</t>
  </si>
  <si>
    <t>39.15</t>
  </si>
  <si>
    <t>39.16</t>
  </si>
  <si>
    <t>39.17</t>
  </si>
  <si>
    <t>39.18</t>
  </si>
  <si>
    <t>39.19</t>
  </si>
  <si>
    <t>39.20</t>
  </si>
  <si>
    <t>39.21</t>
  </si>
  <si>
    <t>39.22</t>
  </si>
  <si>
    <t>39.23</t>
  </si>
  <si>
    <t>39.24</t>
  </si>
  <si>
    <t>39.25</t>
  </si>
  <si>
    <t>39.26</t>
  </si>
  <si>
    <t>CONCRETO MAGRO PARA LASTRO, TRAÇO 1:4,5:4,5 (CIMENTO/ AREIA MÉDIA/ BRITA 1)  - PREPARO MECÂNICO COM BETONEIRA 600 L. AF_07/2016</t>
  </si>
  <si>
    <t xml:space="preserve"> 94968 </t>
  </si>
  <si>
    <t>40.7</t>
  </si>
  <si>
    <t>40.8</t>
  </si>
  <si>
    <t>40.9</t>
  </si>
  <si>
    <t>40.10</t>
  </si>
  <si>
    <t>40.11</t>
  </si>
  <si>
    <t>40.12</t>
  </si>
  <si>
    <t>40.13</t>
  </si>
  <si>
    <t>40.14</t>
  </si>
  <si>
    <t>40.15</t>
  </si>
  <si>
    <t>40.16</t>
  </si>
  <si>
    <t>40.17</t>
  </si>
  <si>
    <t>40.18</t>
  </si>
  <si>
    <t>40.19</t>
  </si>
  <si>
    <t>40.20</t>
  </si>
  <si>
    <t>40.21</t>
  </si>
  <si>
    <t>40.22</t>
  </si>
  <si>
    <t>40.23</t>
  </si>
  <si>
    <t>40.24</t>
  </si>
  <si>
    <t>40.25</t>
  </si>
  <si>
    <t>40.26</t>
  </si>
  <si>
    <t>40.27</t>
  </si>
  <si>
    <t>40.28</t>
  </si>
  <si>
    <t>40.29</t>
  </si>
  <si>
    <t>40.30</t>
  </si>
  <si>
    <t>40.31</t>
  </si>
  <si>
    <t>40.32</t>
  </si>
  <si>
    <t>40.33</t>
  </si>
  <si>
    <t>40.34</t>
  </si>
  <si>
    <t>40.35</t>
  </si>
  <si>
    <t>40.36</t>
  </si>
  <si>
    <t>40.38</t>
  </si>
  <si>
    <t>GUARITA</t>
  </si>
  <si>
    <t>ARMAÇÃO DE PILAR OU VIGA DE UMA ESTRUTURA CONVENCIONAL DE CONCRETO ARMADO EM UM EDIFÍCIO DE MÚLTIPLOS PAVIMENTOS UTILIZANDO AÇO CA-50 DE 16,0 MM - MONTAGEM. AF_12/2015</t>
  </si>
  <si>
    <t xml:space="preserve"> 92764 </t>
  </si>
  <si>
    <t>41.7</t>
  </si>
  <si>
    <t>41.8</t>
  </si>
  <si>
    <t>41.9</t>
  </si>
  <si>
    <t>41.10</t>
  </si>
  <si>
    <t>41.11</t>
  </si>
  <si>
    <t>41.12</t>
  </si>
  <si>
    <t>41.13</t>
  </si>
  <si>
    <t>41.14</t>
  </si>
  <si>
    <t>41.15</t>
  </si>
  <si>
    <t>41.16</t>
  </si>
  <si>
    <t>41.17</t>
  </si>
  <si>
    <t>41.18</t>
  </si>
  <si>
    <t>41.19</t>
  </si>
  <si>
    <t>41.20</t>
  </si>
  <si>
    <t>41.21</t>
  </si>
  <si>
    <t>41.22</t>
  </si>
  <si>
    <t>41.23</t>
  </si>
  <si>
    <t>41.24</t>
  </si>
  <si>
    <t>41.25</t>
  </si>
  <si>
    <t>41.26</t>
  </si>
  <si>
    <t>41.27</t>
  </si>
  <si>
    <t>41.28</t>
  </si>
  <si>
    <t>41.29</t>
  </si>
  <si>
    <t>41.30</t>
  </si>
  <si>
    <t>41.31</t>
  </si>
  <si>
    <t>41.32</t>
  </si>
  <si>
    <t>41.33</t>
  </si>
  <si>
    <t>41.34</t>
  </si>
  <si>
    <t>41.35</t>
  </si>
  <si>
    <t>41.36</t>
  </si>
  <si>
    <t>41.37</t>
  </si>
  <si>
    <t>41.38</t>
  </si>
  <si>
    <t>41.39</t>
  </si>
  <si>
    <t>41.40</t>
  </si>
  <si>
    <t>ALA MASCULINA</t>
  </si>
  <si>
    <t>42.3</t>
  </si>
  <si>
    <t>42.4</t>
  </si>
  <si>
    <t>42.5</t>
  </si>
  <si>
    <t>42.6</t>
  </si>
  <si>
    <t>42.7</t>
  </si>
  <si>
    <t>42.8</t>
  </si>
  <si>
    <t>42.9</t>
  </si>
  <si>
    <t>42.10</t>
  </si>
  <si>
    <t>42.11</t>
  </si>
  <si>
    <t>42.12</t>
  </si>
  <si>
    <t>42.13</t>
  </si>
  <si>
    <t>42.14</t>
  </si>
  <si>
    <t>42.15</t>
  </si>
  <si>
    <t>42.16</t>
  </si>
  <si>
    <t>42.17</t>
  </si>
  <si>
    <t>42.18</t>
  </si>
  <si>
    <t>42.19</t>
  </si>
  <si>
    <t>42.20</t>
  </si>
  <si>
    <t>42.21</t>
  </si>
  <si>
    <t>42.22</t>
  </si>
  <si>
    <t>42.23</t>
  </si>
  <si>
    <t>42.24</t>
  </si>
  <si>
    <t>42.25</t>
  </si>
  <si>
    <t>42.26</t>
  </si>
  <si>
    <t>42.27</t>
  </si>
  <si>
    <t>42.28</t>
  </si>
  <si>
    <t>42.29</t>
  </si>
  <si>
    <t>42.30</t>
  </si>
  <si>
    <t>42.31</t>
  </si>
  <si>
    <t>42.32</t>
  </si>
  <si>
    <t>42.33</t>
  </si>
  <si>
    <t>42.34</t>
  </si>
  <si>
    <t>42.35</t>
  </si>
  <si>
    <t>42.36</t>
  </si>
  <si>
    <t>42.37</t>
  </si>
  <si>
    <t>42.38</t>
  </si>
  <si>
    <t>42.39</t>
  </si>
  <si>
    <t>42.40</t>
  </si>
  <si>
    <t>42.41</t>
  </si>
  <si>
    <t>42.42</t>
  </si>
  <si>
    <t>PERGOLADO 02</t>
  </si>
  <si>
    <t>43.2</t>
  </si>
  <si>
    <t>43.3</t>
  </si>
  <si>
    <t>43.4</t>
  </si>
  <si>
    <t>43.5</t>
  </si>
  <si>
    <t>43.6</t>
  </si>
  <si>
    <t>43.7</t>
  </si>
  <si>
    <t>43.8</t>
  </si>
  <si>
    <t>43.9</t>
  </si>
  <si>
    <t>43.10</t>
  </si>
  <si>
    <t>43.11</t>
  </si>
  <si>
    <t>43.12</t>
  </si>
  <si>
    <t>43.13</t>
  </si>
  <si>
    <t>43.14</t>
  </si>
  <si>
    <t>43.15</t>
  </si>
  <si>
    <t>43.16</t>
  </si>
  <si>
    <t>43.17</t>
  </si>
  <si>
    <t>43.18</t>
  </si>
  <si>
    <t>PERGOLADO 05</t>
  </si>
  <si>
    <t>43.19</t>
  </si>
  <si>
    <t>43.20</t>
  </si>
  <si>
    <t>32.28</t>
  </si>
  <si>
    <t>32.29</t>
  </si>
  <si>
    <t>35.26</t>
  </si>
  <si>
    <t>44.7</t>
  </si>
  <si>
    <t>44.8</t>
  </si>
  <si>
    <t>44.9</t>
  </si>
  <si>
    <t>44.10</t>
  </si>
  <si>
    <t>44.11</t>
  </si>
  <si>
    <t>44.12</t>
  </si>
  <si>
    <t>44.13</t>
  </si>
  <si>
    <t>44.14</t>
  </si>
  <si>
    <t>44.15</t>
  </si>
  <si>
    <t>44.16</t>
  </si>
  <si>
    <t>44.17</t>
  </si>
  <si>
    <t>44.18</t>
  </si>
  <si>
    <t>44.19</t>
  </si>
  <si>
    <t>44.20</t>
  </si>
  <si>
    <t>44.21</t>
  </si>
  <si>
    <t>44.22</t>
  </si>
  <si>
    <t>MURO</t>
  </si>
  <si>
    <t>ESTACA BROCA DE CONCRETO, DIÃMETRO DE 25 CM, PROFUNDIDADE DE ATÉ 3 M, ESCAVAÇÃO MANUAL COM TRADO CONCHA, NÃO ARMADA. AF_03/2018</t>
  </si>
  <si>
    <t>(COMPOSIÇÃO REPRESENTATIVA) DE ALVENARIA DE BLOCOS DE CONCRETO ESTRUTURAL 14X19X39 CM, (ESPESSURA 14 CM), FBK = 4,5 MPA, UTILIZANDO PALHETA, PARA EDIFICAÇÃO HABITACIONAL. AF_10/2015</t>
  </si>
  <si>
    <t>GRAUTEAMENTO DE CINTA INTERMEDIÁRIA OU DE CONTRAVERGA EM ALVENARIA ESTRUTURAL. AF_01/2015</t>
  </si>
  <si>
    <t>GRAUTEAMENTO DE CINTA SUPERIOR OU DE VERGA EM ALVENARIA ESTRUTURAL. AF_01/2015</t>
  </si>
  <si>
    <t>MONTAGEM DE ARMADURA TRANSVERSAL DE ESTACAS DE SEÇÃO CIRCULAR, DIÂMETRO = 5,0 MM. AF_11/2016</t>
  </si>
  <si>
    <t>MONTAGEM DE ARMADURA LONGITUDINAL/TRANSVERSAL DE ESTACAS DE SEÇÃO RETANGULAR (BARRETE), DIÂMETRO = 8,0 MM. AF_11/2016</t>
  </si>
  <si>
    <t xml:space="preserve"> 98229 </t>
  </si>
  <si>
    <t xml:space="preserve"> 91815 </t>
  </si>
  <si>
    <t xml:space="preserve"> 89994 </t>
  </si>
  <si>
    <t xml:space="preserve"> 89995 </t>
  </si>
  <si>
    <t xml:space="preserve"> 95583 </t>
  </si>
  <si>
    <t xml:space="preserve"> 95585 </t>
  </si>
  <si>
    <t>45.0</t>
  </si>
  <si>
    <t>45.1</t>
  </si>
  <si>
    <t>45.2</t>
  </si>
  <si>
    <t>45.3</t>
  </si>
  <si>
    <t>45.4</t>
  </si>
  <si>
    <t>45.5</t>
  </si>
  <si>
    <t>45.6</t>
  </si>
  <si>
    <t>45.7</t>
  </si>
  <si>
    <t>45.8</t>
  </si>
  <si>
    <t>45.9</t>
  </si>
  <si>
    <t>45.10</t>
  </si>
  <si>
    <t>45.11</t>
  </si>
  <si>
    <t>45.12</t>
  </si>
  <si>
    <t>45.13</t>
  </si>
  <si>
    <t>45.14</t>
  </si>
  <si>
    <t>45.15</t>
  </si>
  <si>
    <t>45.16</t>
  </si>
  <si>
    <t>45.17</t>
  </si>
  <si>
    <t>SAMU</t>
  </si>
  <si>
    <t>46.0</t>
  </si>
  <si>
    <t xml:space="preserve"> 97086 </t>
  </si>
  <si>
    <t>46.1</t>
  </si>
  <si>
    <t>46.2</t>
  </si>
  <si>
    <t>46.3</t>
  </si>
  <si>
    <t>46.4</t>
  </si>
  <si>
    <t>46.5</t>
  </si>
  <si>
    <t>46.6</t>
  </si>
  <si>
    <t>46.7</t>
  </si>
  <si>
    <t>46.8</t>
  </si>
  <si>
    <t>46.9</t>
  </si>
  <si>
    <t>46.10</t>
  </si>
  <si>
    <t>46.11</t>
  </si>
  <si>
    <t>46.12</t>
  </si>
  <si>
    <t>46.13</t>
  </si>
  <si>
    <t>46.14</t>
  </si>
  <si>
    <t>46.15</t>
  </si>
  <si>
    <t>46.16</t>
  </si>
  <si>
    <t>46.17</t>
  </si>
  <si>
    <t>46.18</t>
  </si>
  <si>
    <t>46.19</t>
  </si>
  <si>
    <t>46.20</t>
  </si>
  <si>
    <t>46.21</t>
  </si>
  <si>
    <t>37.26</t>
  </si>
  <si>
    <t>36.28</t>
  </si>
  <si>
    <t>5.5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</si>
  <si>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</si>
  <si>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</si>
  <si>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</si>
  <si>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</si>
  <si>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</si>
  <si>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</si>
  <si>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</si>
  <si>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</si>
  <si>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</si>
  <si>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</si>
  <si>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</si>
  <si>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</si>
  <si>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</si>
  <si>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</si>
  <si>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</si>
  <si>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</si>
  <si>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</si>
  <si>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</si>
  <si>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8.4</t>
  </si>
  <si>
    <t>8.5</t>
  </si>
  <si>
    <t>8.6</t>
  </si>
  <si>
    <t>10.1</t>
  </si>
  <si>
    <t>10.2</t>
  </si>
  <si>
    <t>10.4</t>
  </si>
  <si>
    <t>10.5</t>
  </si>
  <si>
    <t>10.6</t>
  </si>
  <si>
    <t>10.7</t>
  </si>
  <si>
    <t>10.8</t>
  </si>
  <si>
    <t>10.9</t>
  </si>
  <si>
    <t>10.10</t>
  </si>
  <si>
    <t>10.11</t>
  </si>
  <si>
    <t>12.1</t>
  </si>
  <si>
    <t>12.3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</si>
  <si>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</si>
  <si>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</si>
  <si>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</si>
  <si>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</si>
  <si>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</si>
  <si>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</si>
  <si>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</si>
  <si>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</si>
  <si>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</si>
  <si>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</si>
  <si>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</si>
  <si>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</si>
  <si>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</si>
  <si>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</si>
  <si>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</si>
  <si>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</si>
  <si>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</si>
  <si>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</si>
  <si>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</si>
  <si>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16.16</t>
  </si>
  <si>
    <t>16.17</t>
  </si>
  <si>
    <t>16.18</t>
  </si>
  <si>
    <t>16.19</t>
  </si>
  <si>
    <t>16.20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</si>
  <si>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</si>
  <si>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</si>
  <si>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</si>
  <si>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</si>
  <si>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</si>
  <si>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</si>
  <si>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</si>
  <si>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</si>
  <si>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</si>
  <si>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16.30</t>
  </si>
  <si>
    <t>16.31</t>
  </si>
  <si>
    <t>16.32</t>
  </si>
  <si>
    <t>16.33</t>
  </si>
  <si>
    <t>16.34</t>
  </si>
  <si>
    <t>16.35</t>
  </si>
  <si>
    <t>16.36</t>
  </si>
  <si>
    <t>16.37</t>
  </si>
  <si>
    <t>16.38</t>
  </si>
  <si>
    <t>16.39</t>
  </si>
  <si>
    <t>16.40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</si>
  <si>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</si>
  <si>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</si>
  <si>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</si>
  <si>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</si>
  <si>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</si>
  <si>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</si>
  <si>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</si>
  <si>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</si>
  <si>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16.49</t>
  </si>
  <si>
    <t>16.50</t>
  </si>
  <si>
    <t>16.51</t>
  </si>
  <si>
    <t>16.52</t>
  </si>
  <si>
    <t>16.53</t>
  </si>
  <si>
    <t>16.54</t>
  </si>
  <si>
    <t>16.55</t>
  </si>
  <si>
    <t>16.56</t>
  </si>
  <si>
    <t>16.57</t>
  </si>
  <si>
    <t>16.58</t>
  </si>
  <si>
    <t>16.59</t>
  </si>
  <si>
    <t>16.60</t>
  </si>
  <si>
    <t>16.61</t>
  </si>
  <si>
    <t>16.62</t>
  </si>
  <si>
    <t>16.63</t>
  </si>
  <si>
    <t>16.64</t>
  </si>
  <si>
    <t>16.65</t>
  </si>
  <si>
    <t>16.66</t>
  </si>
  <si>
    <t>16.67</t>
  </si>
  <si>
    <t>16.68</t>
  </si>
  <si>
    <t>16.69</t>
  </si>
  <si>
    <t>16.70</t>
  </si>
  <si>
    <t>16.71</t>
  </si>
  <si>
    <t>16.72</t>
  </si>
  <si>
    <t>16.73</t>
  </si>
  <si>
    <t>16.74</t>
  </si>
  <si>
    <t>CABO TELEFÔNICO CI-50 10 PARES INSTALADO EM DISTRIBUIÇÃO DE EDIFICAÇÃO INSTITUCIONAL - FORNECIMENTO E INSTALAÇÃO. AF_03/2018</t>
  </si>
  <si>
    <t>CABO ELETRÔNICO CATEGORIA 6, INSTALADO EM EDIFICAÇÃO INSTITUCIONAL - FORNECIMENTO E INSTALAÇÃO. AF_03/2018</t>
  </si>
  <si>
    <t>CAIXA DE PASSAGEM 30X30X40 COM TAMPA E DRENO BRITA</t>
  </si>
  <si>
    <t>CAIXA DE PASSAGEM PARA TELEFONE 25X25X10CM (SOBREPOR), FORNECIMENTO E INSTALACAO.</t>
  </si>
  <si>
    <t xml:space="preserve"> 98293 </t>
  </si>
  <si>
    <t xml:space="preserve"> 98297 </t>
  </si>
  <si>
    <t xml:space="preserve"> 83446 </t>
  </si>
  <si>
    <t xml:space="preserve"> SES03044 </t>
  </si>
  <si>
    <t xml:space="preserve"> FORNECIMENTO E INSTALAÇAO DE CAMERA BULLET IP POE 2 MPIXEL IR20 3.6MM 20M VIP1220B</t>
  </si>
  <si>
    <t>SES0019</t>
  </si>
  <si>
    <t xml:space="preserve">CURVA HORIZONTAL 90º PARA ELETROCALHA 100X100 - FORNECIMENTO E INSTALAÇÃO </t>
  </si>
  <si>
    <t>CURVA 90 GRAUS PARA ELETRODUTO, PVC, ROSCÁVEL, DN 32 MM (1"), PARA CIRCUITOS TERMINAIS, INSTALADA EM FORRO - FORNECIMENTO E INSTALAÇÃO. AF_12/2015</t>
  </si>
  <si>
    <t>ELETROCALHA 150X50X3000MM PERFURADA TIPO U</t>
  </si>
  <si>
    <t>ELETRODUTO RÍGIDO ROSCÁVEL, PVC, DN 32 MM (1"), PARA CIRCUITOS TERMINAIS, INSTALADO EM PAREDE - FORNECIMENTO E INSTALAÇÃO. AF_12/2015</t>
  </si>
  <si>
    <t xml:space="preserve"> 91893 </t>
  </si>
  <si>
    <t xml:space="preserve"> SES03019 </t>
  </si>
  <si>
    <t xml:space="preserve"> 91872 </t>
  </si>
  <si>
    <t>TOMADA DE REDE RJ45 COM CONECTOR CAT 6 - FORNECIMENTO E INSTALAÇÃO</t>
  </si>
  <si>
    <t xml:space="preserve"> SES03047 </t>
  </si>
  <si>
    <t>PATCH CORD - CAT.06 - 2,5M</t>
  </si>
  <si>
    <t>PATCH PANEL 48 PORTAS, CATEGORIA 6 - FORNECIMENTO E INSTALAÇÃO. AF_03/2018</t>
  </si>
  <si>
    <t>GUIA DE CABOS FECHADO P/ RACK 1U - 19"</t>
  </si>
  <si>
    <t xml:space="preserve"> SES03045 </t>
  </si>
  <si>
    <t xml:space="preserve"> 98304 </t>
  </si>
  <si>
    <t>20.28</t>
  </si>
  <si>
    <t>20.29</t>
  </si>
  <si>
    <t>20.30</t>
  </si>
  <si>
    <t>20.31</t>
  </si>
  <si>
    <t>20.32</t>
  </si>
  <si>
    <t>20.33</t>
  </si>
  <si>
    <t>20.34</t>
  </si>
  <si>
    <t>20.35</t>
  </si>
  <si>
    <t>20.36</t>
  </si>
  <si>
    <t>20.37</t>
  </si>
  <si>
    <t>CABO DE COBRE ISOLADO EM EPR FLEXÍVEL 240MM² - 0,6KV/1KV/90°</t>
  </si>
  <si>
    <t>CABO DE COBRE ISOLADO EM EPR FLEXÍVEL 150MM² - 0,6KV/1KV/90°</t>
  </si>
  <si>
    <t>CABO DE COBRE ISOLAMENTO TERMOPLASTICO 0,6/1KV 300MM2 ANTI-CHAMA - FORNECIMENTO E INSTALACAO</t>
  </si>
  <si>
    <t>CAIXA OCTOGONAL 4" X 4", PVC, INSTALADA EM LAJE - FORNECIMENTO E INSTALAÇÃO. AF_12/2015</t>
  </si>
  <si>
    <t>TOMADA BAIXA DE EMBUTIR (2 MÓDULOS), 2P+T 20 A, INCLUINDO SUPORTE E PLACA - FORNECIMENTO E INSTALAÇÃO. AF_12/2015</t>
  </si>
  <si>
    <t>TOMADA MÉDIA DE EMBUTIR (2 MÓDULOS), 2P+T 20 A, INCLUINDO SUPORTE E PLACA - FORNECIMENTO E INSTALAÇÃO. AF_12/2015</t>
  </si>
  <si>
    <t>QUADRO DE DISTRIBUICAO DE ENERGIA DE EMBUTIR, EM CHAPA METALICA, PARA 50 DISJUNTORES TERMOMAGNETICOS MONOPOLARES, COM BARRAMENTO TRIFASICO E NEUTRO, FORNECIMENTO E INSTALACAO</t>
  </si>
  <si>
    <t>INTERRUPTOR PARALELO (1 MÓDULO) COM 1 TOMADA DE EMBUTIR 2P+T 10 A,  INCLUINDO SUPORTE E PLACA - FORNECIMENTO E INSTALAÇÃO. AF_12/2015</t>
  </si>
  <si>
    <t>INTERRUPTOR SIMPLES (3 MÓDULOS), 10A/250V, INCLUINDO SUPORTE E PLACA - FORNECIMENTO E INSTALAÇÃO. AF_12/2015</t>
  </si>
  <si>
    <t xml:space="preserve"> SES03011 </t>
  </si>
  <si>
    <t xml:space="preserve"> SES03009 </t>
  </si>
  <si>
    <t xml:space="preserve"> 83436 </t>
  </si>
  <si>
    <t xml:space="preserve"> 91936 </t>
  </si>
  <si>
    <t xml:space="preserve"> 92009 </t>
  </si>
  <si>
    <t xml:space="preserve"> 92005 </t>
  </si>
  <si>
    <t xml:space="preserve"> 74131/008 </t>
  </si>
  <si>
    <t xml:space="preserve"> 92029 </t>
  </si>
  <si>
    <t xml:space="preserve"> 91967 </t>
  </si>
  <si>
    <t>FORNECIMENTO E INSTALAÇÃO DE PLACA CEGA P/ CAIXA 4” X 4”</t>
  </si>
  <si>
    <t>SDC03194</t>
  </si>
  <si>
    <t>SDC03284</t>
  </si>
  <si>
    <t>SES0016</t>
  </si>
  <si>
    <t>DISJUNTOR MONOPOLAR TIPO DIN, CORRENTE NOMINAL DE 16A - FORNECIMENTO E INSTALAÇÃO. AF_04/2016</t>
  </si>
  <si>
    <t>DISJUNTOR MONOPOLAR TIPO DIN, CORRENTE NOMINAL DE 25A - FORNECIMENTO E INSTALAÇÃO. AF_04/2016</t>
  </si>
  <si>
    <t>DISJUNTOR BIPOLAR TIPO DIN, CORRENTE NOMINAL DE 16A - FORNECIMENTO E INSTALAÇÃO. AF_04/2016</t>
  </si>
  <si>
    <t>DISJUNTOR BIPOLAR TIPO DIN, CORRENTE NOMINAL DE 25A - FORNECIMENTO E INSTALAÇÃO. AF_04/2016</t>
  </si>
  <si>
    <t>DISJUNTOR BIPOLAR TIPO DIN, CORRENTE NOMINAL DE 32A - FORNECIMENTO E INSTALAÇÃO. AF_04/2016</t>
  </si>
  <si>
    <t>DISJUNTOR TRIPOLAR TIPO DIN, CORRENTE NOMINAL DE 40A - FORNECIMENTO E INSTALAÇÃO. AF_04/2016</t>
  </si>
  <si>
    <t>DISJUNTOR TRIPOLAR TIPO DIN, CORRENTE NOMINAL DE 125A - FORNECIMENTO E INSTALAÇÃO</t>
  </si>
  <si>
    <t>DISJUNTOR TERMOMAGNETICO TRIPOLAR EM CAIXA MOLDADA 150A, FORNECIMENTO E INSTALACAO</t>
  </si>
  <si>
    <t xml:space="preserve"> 93654 </t>
  </si>
  <si>
    <t xml:space="preserve"> 93656 </t>
  </si>
  <si>
    <t xml:space="preserve"> 93661 </t>
  </si>
  <si>
    <t xml:space="preserve"> 93663 </t>
  </si>
  <si>
    <t xml:space="preserve"> 93664 </t>
  </si>
  <si>
    <t xml:space="preserve"> 93672 </t>
  </si>
  <si>
    <t xml:space="preserve"> 93673 </t>
  </si>
  <si>
    <t xml:space="preserve"> SES03043 </t>
  </si>
  <si>
    <t xml:space="preserve"> SES0009 </t>
  </si>
  <si>
    <t>DISJUNTOR TERMOMAGNETICO TRIPOLAR EM CAIXA MOLDADA 200A, FORNECIMENTO E INSTALACAO</t>
  </si>
  <si>
    <t>DISJUNTOR TERMOMAGNÉTICO TRIPOLAR EM CAIXA MOLDADA 250A 240V, FORNECIMENTO E INSTALAÇÃO</t>
  </si>
  <si>
    <t>SES03017</t>
  </si>
  <si>
    <t>DISJUNTOR TERMOMAGNETICO TRIPOLAR EM CAIXA MOLDADA 300 A 400A 600V, FORNECIMENTO E INSTALACAO</t>
  </si>
  <si>
    <t>74130/008</t>
  </si>
  <si>
    <t>DISJUNTOR TERMOMAGNETICO TRIPOLAR PADRAO NEMA (AMERICANO) 10 A 50A 240V, FORNECIMENTO E INSTALACAO</t>
  </si>
  <si>
    <t>74130/004</t>
  </si>
  <si>
    <t>DISJUNTOR DR TETRAPOLAR DE 63A-30mA - FORNECIMENTO E INSTALAÇÃO</t>
  </si>
  <si>
    <t>DISJUNTOR TERMOMAGNETICO TRIPOLAR PADRAO NEMA (AMERICANO) 60 A 100A 240V, FORNECIMENTO E INSTALACAO</t>
  </si>
  <si>
    <t>74130/005</t>
  </si>
  <si>
    <t>74130/006</t>
  </si>
  <si>
    <t>SUPORTE DE FIXAÇÃO DE ELETROCALHA 150X50MM, VERGALHÃO ZINCADO 1/4 ROSCADO, ALTURA 30CM</t>
  </si>
  <si>
    <t>BARRA ROSCADA SEM FIM 3/4''</t>
  </si>
  <si>
    <t xml:space="preserve"> SES03023 </t>
  </si>
  <si>
    <t>ELETRODUTO FLEXÍVEL CORRUGADO REFORÇADO, PVC, DN 25 MM (3/4”), PARA CIRCUITOS TERMINAIS, INSTALADO EM PAREDE - FORNECIMENTO E INSTALAÇÃO. AF_12/2015</t>
  </si>
  <si>
    <t>ELETRODUTO FLEXÍVEL CORRUGADO REFORÇADO, PVC, DN 25 MM (3/4”), PARA CIRCUITOS TERMINAIS, INSTALADO EM FORRO - FORNECIMENTO E INSTALAÇÃO. AF_12/2015</t>
  </si>
  <si>
    <t>ELETRODUTO RÍGIDO ROSCÁVEL, PVC, DN 110 MM (4”) - FORNECIMENTO E INSTALAÇÃO. AF_12/2015</t>
  </si>
  <si>
    <t>CABO DE COBRE FLEXÍVEL ISOLADO, 10 MM², ANTI-CHAMA 450/750 V, PARA CIRCUITOS TERMINAIS - FORNECIMENTO E INSTALAÇÃO. AF_12/2015</t>
  </si>
  <si>
    <t>CABO DE COBRE FLEXÍVEL ISOLADO, 16 MM², ANTI-CHAMA 450/750 V, PARA DISTRIBUIÇÃO - FORNECIMENTO E INSTALAÇÃO. AF_12/2015</t>
  </si>
  <si>
    <t>LUMINÁRIA ARANDELA TIPO TARTARUGA PARA 1 LÂMPADA LED - FORNECIMENTO E INSTALAÇÃO. AF_11/2017</t>
  </si>
  <si>
    <t>SAÍDA LATERAL SIMPLES DE ELETROCALHA PARA ELETRODUTO 3/4' - FORNECIMENTO E INSTALAÇÃO</t>
  </si>
  <si>
    <t>SENSOR DE PRESENÇA COM FOTOCÉLULA, FIXAÇÃO EM PAREDE - FORNECIMENTO E INSTALAÇÃO. AF_11/2017</t>
  </si>
  <si>
    <t>QUADRO COM BARRAMENTO TRIFÁSICO PARA DISJUNTOR DE ENTRADA 125A, INCLUINDO FIXAÇÃO, PLACA DE ACRÍLICO E DISJUNTOR DE ENTRADA - FORNECIMENTO E INSTALAÇÃO</t>
  </si>
  <si>
    <t>SDC03270</t>
  </si>
  <si>
    <t>QUADRO DE DISTRIBUICAO DE ENERGIA DE EMBUTIR, EM CHAPA METALICA, PARA 70 DISJUNTORES TERMOMAGNETICOS MONOPOLARES, COM BARRAMENTO TRIFASICO E NEUTRO, 225A,  FORNECIMENTO E INSTALACAO</t>
  </si>
  <si>
    <t>SDC03142</t>
  </si>
  <si>
    <t>SDC03145</t>
  </si>
  <si>
    <t>QUADRO COM BARRAMENTO TRIFÁSICO PARA DISJUNTOR DE ENTRADA 350A, INCLUINDO FIXAÇÃO, PLACA DE ACRÍLICO SEM BARRAMENTOS SECUNDÁRIOS E SEM DISJUNTOR DE ENTRADA - FORNECIMENTO E INSTALAÇÃO</t>
  </si>
  <si>
    <t>TRANSFORMADOR DISTRIBUICAO  750KVA TRIFASICO 60HZ CLASSE 15KV IMERSO EM ÓLEO MINERAL FORNECIMENTO E INSTALACAO</t>
  </si>
  <si>
    <t>ALTA TENSÃO</t>
  </si>
  <si>
    <t>DISJUNTOR A VÁCUO 15KV, 350MVA, COM RELÉ DE MÁXIMA COM AJUSTE ATÉ 350A, MICROPROCESSADO, COM ACIONAMENTO AUTOMÁTICO</t>
  </si>
  <si>
    <t>PAINEL MODULAR DE SOBREPOR 1900X1200X400MM, COM CHAPA DE MONTAGEM, COM TAMPAS LATERAIS, TRASEIRAS E PORTA FRONTAL COM FECHADURA, COM BARRAMENTO 3Ø+N+T PARA 3500A</t>
  </si>
  <si>
    <t>TC: 3000A/5A</t>
  </si>
  <si>
    <t>TC PARA 15KV - 350A/5A</t>
  </si>
  <si>
    <t>TP PARA 15KV - 220V</t>
  </si>
  <si>
    <t>MEDIDOR MULTIPARÂMETRO (KWH, KW,KVAR,FP,IA,IB,IC), PARA PAINEL, 144X144MM</t>
  </si>
  <si>
    <t>MUFLA 15 KV, USO INTERNO PARA CABO 50MM2</t>
  </si>
  <si>
    <t>MUFLA 15 KV, USO EXTERNO PARA CABO 50MM2</t>
  </si>
  <si>
    <t>CHAVE 600A, 15KV, ABERTURA SIMULTÂNEA PARA USO ABRIGADO EM SUBESTAÇÃO, COM ALAVANCAS DE MANOBRA</t>
  </si>
  <si>
    <t>VERGALHÃO DE COBRE NÚ Ø3/8" EM BARRA DE 2 METROS</t>
  </si>
  <si>
    <t>BR</t>
  </si>
  <si>
    <t>TERMINAL "T" PARA VERGALHÃO DE COBRE Ø3/8"</t>
  </si>
  <si>
    <t>TERMINAL OLHAL PARA VERGALHÃO DE COBRE Ø3/8"</t>
  </si>
  <si>
    <t>TERMINAL EMENDA PARA VERGALHÃO DE COBRE Ø3/8"</t>
  </si>
  <si>
    <t>ISOLADOR DE TOPO 15 KV, PARA USO INTERNO EM SUBESTAÇÃO</t>
  </si>
  <si>
    <t>73857/009</t>
  </si>
  <si>
    <t>COMPOSIÇÃO</t>
  </si>
  <si>
    <t>FITA ISOLANTE 3M, 33+, ROLO DE 20 METROS</t>
  </si>
  <si>
    <t>RL</t>
  </si>
  <si>
    <t>LUMINÁRIA TIPO PLAFON LED - FORNECIMENTO E INSTALAÇÃO. AF_11/2017</t>
  </si>
  <si>
    <t>PERFIL DE ALUMINIO COM DIFUSOR EM ACRILICO COM FITA LED BRANCO FRIO - FORNECIMENTO E INSTALAÇÃO</t>
  </si>
  <si>
    <t>FORNECIMENTO E COLOCAÇÃO DE TERRA PRETA PARA PLANTIO DE PLANTAS ORNAMENTAIS E GRAMA</t>
  </si>
  <si>
    <t>47.0</t>
  </si>
  <si>
    <t>CABINE</t>
  </si>
  <si>
    <t>FABRICAÇÃO, MONTAGEM E DESMONTAGEM DE FÔRMA PARA SAPATA, EM CHAPA DE MADEIRA COMPENSADA RESINADA, E=17 MM, 4 UTILIZAÇÕES. AF_06/2017</t>
  </si>
  <si>
    <t>FABRICAÇÃO DE FÔRMA PARA LAJES, EM CHAPA DE MADEIRA COMPENSADA RESINADA, E = 17 MM. AF_12/2015</t>
  </si>
  <si>
    <t>ARMAÇÃO DE LAJE DE UMA ESTRUTURA CONVENCIONAL DE CONCRETO ARMADO EM UMA EDIFICAÇÃO TÉRREA OU SOBRADO UTILIZANDO AÇO CA-50 DE 6,3 MM - MONTAGEM. AF_12/2015</t>
  </si>
  <si>
    <t>ARMAÇÃO DE LAJE DE UMA ESTRUTURA CONVENCIONAL DE CONCRETO ARMADO EM UMA EDIFICAÇÃO TÉRREA OU SOBRADO UTILIZANDO AÇO CA-60 DE 5,0 MM - MONTAGEM. AF_12/2015</t>
  </si>
  <si>
    <t>ARMAÇÃO DE LAJE DE UMA ESTRUTURA CONVENCIONAL DE CONCRETO ARMADO EM UMA EDIFICAÇÃO TÉRREA OU SOBRADO UTILIZANDO AÇO CA-50 DE 8,0 MM - MONTAGEM. AF_12/2015</t>
  </si>
  <si>
    <t>CAMERA FRIGORIFICA FORNECIMENTO E INSTALAÇÃO</t>
  </si>
  <si>
    <t>13.2</t>
  </si>
  <si>
    <t>SES07025</t>
  </si>
  <si>
    <t>SES7026</t>
  </si>
  <si>
    <t>SES7027</t>
  </si>
  <si>
    <t>JANELA EM POLICARBONATO, FIXA, CHAPA ANTIVANDALISMO. CONFORME PROJETO</t>
  </si>
  <si>
    <t>JANELA GUILHOTINA</t>
  </si>
  <si>
    <t>TELA MOSQUITEIRO GALVANIZADA</t>
  </si>
  <si>
    <t xml:space="preserve">ESTRUTURA DE FIXAÇÃO DO ACM </t>
  </si>
  <si>
    <t>SES7028</t>
  </si>
  <si>
    <t>SES7030</t>
  </si>
  <si>
    <t xml:space="preserve">SES01041 </t>
  </si>
  <si>
    <t>SES7031</t>
  </si>
  <si>
    <t xml:space="preserve"> SES50 </t>
  </si>
  <si>
    <t>RÉGUA HOSPITALAR CONFORME PROJETO</t>
  </si>
  <si>
    <t>LETRA EM AÇO INOX POLIDO</t>
  </si>
  <si>
    <t>PLACA DE ACRILICO TRANSPARENTE ADESIVADA PARA SINALIZACAO DE PORTAS, BORDA POLIDA, DE *25 X 8*, E = 6 MM (NAO INCLUI ACESSORIOS PARA FIXACAO)</t>
  </si>
  <si>
    <t>13.3</t>
  </si>
  <si>
    <t>SES7032</t>
  </si>
  <si>
    <t>14.8</t>
  </si>
  <si>
    <t>18.57</t>
  </si>
  <si>
    <t>18.58</t>
  </si>
  <si>
    <t>18.59</t>
  </si>
  <si>
    <t>18.60</t>
  </si>
  <si>
    <t>18.61</t>
  </si>
  <si>
    <t>18.62</t>
  </si>
  <si>
    <t>18.63</t>
  </si>
  <si>
    <t>18.64</t>
  </si>
  <si>
    <t>18.65</t>
  </si>
  <si>
    <t>SES7033</t>
  </si>
  <si>
    <t>LUMINARIA TIPO BALIZADOR</t>
  </si>
  <si>
    <t>SES7034</t>
  </si>
  <si>
    <t>SES7036</t>
  </si>
  <si>
    <t>SES7037</t>
  </si>
  <si>
    <t>SES7038</t>
  </si>
  <si>
    <t>SES7040</t>
  </si>
  <si>
    <t>SES7041</t>
  </si>
  <si>
    <t>SES7042</t>
  </si>
  <si>
    <t>SES7043</t>
  </si>
  <si>
    <t>SES7044</t>
  </si>
  <si>
    <t>SES7045</t>
  </si>
  <si>
    <t>SES7046</t>
  </si>
  <si>
    <t>SES7047</t>
  </si>
  <si>
    <t>SES7048</t>
  </si>
  <si>
    <t>SES7049</t>
  </si>
  <si>
    <t>SES7050</t>
  </si>
  <si>
    <t>CURVA HORIZONTAL 200X100 ELETROCALHA</t>
  </si>
  <si>
    <t>SES0051</t>
  </si>
  <si>
    <t>SES7052</t>
  </si>
  <si>
    <t>SES7053</t>
  </si>
  <si>
    <t xml:space="preserve">PAVIMENTAÇÃO ESTACIONAMENTO </t>
  </si>
  <si>
    <t>REGULARIZACAO E COMPACTACAO DE SUBLEITO ATE 20 CM DE ESPESSURA</t>
  </si>
  <si>
    <t>BASE DE SOLO CIMENTO 2% MISTURA EM USINA, COMPACTACAO 100% PROCTOR INTERMEDIARIO, EXCLUSIVE ESCAVACAO, CARGA E TRANSPORTE DO SOLO</t>
  </si>
  <si>
    <t>MATERIAL DE JAZIDA (INDENIZAÇÃO) R$ 2,00/M3</t>
  </si>
  <si>
    <t>EXECUÇÃO DE IMPRIMAÇÃO LIGANTE COM EMULSÃO ASFÁLTICA RR-2C. AF_09/2017</t>
  </si>
  <si>
    <t>CONSTRUÇÃO DE PAVIMENTO COM APLICAÇÃO DE CONCRETO BETUMINOSO USINADO A QUENTE (CBUQ), CAMADA DE ROLAMENTO, COM ESPESSURA DE 4,0 CM - EXCLUSIVE TRANSPORTE. AF_03/2017</t>
  </si>
  <si>
    <t>CARGA, MANOBRAS E DESCARGA DE MISTURA BETUMINOSA A QUENTE, COM CAMINHAO BASCULANTE 6 M3</t>
  </si>
  <si>
    <t>T</t>
  </si>
  <si>
    <t>GUIA (MEIO-FIO) CONCRETO, MOLDADA  IN LOCO  EM TRECHO RETO COM EXTRUSORA, 14 CM BASE X 30 CM ALTURA. AF_06/2016</t>
  </si>
  <si>
    <t>SES7063</t>
  </si>
  <si>
    <t>47.1</t>
  </si>
  <si>
    <t>47.2</t>
  </si>
  <si>
    <t>47.3</t>
  </si>
  <si>
    <t>47.4</t>
  </si>
  <si>
    <t>47.5</t>
  </si>
  <si>
    <t>47.6</t>
  </si>
  <si>
    <t>47.7</t>
  </si>
  <si>
    <t>47.8</t>
  </si>
  <si>
    <t>47.9</t>
  </si>
  <si>
    <t>47.10</t>
  </si>
  <si>
    <t>47.11</t>
  </si>
  <si>
    <t>47.12</t>
  </si>
  <si>
    <t>47.13</t>
  </si>
  <si>
    <t>47.14</t>
  </si>
  <si>
    <t>47.15</t>
  </si>
  <si>
    <t>47.16</t>
  </si>
  <si>
    <t>47.17</t>
  </si>
  <si>
    <t>47.18</t>
  </si>
  <si>
    <t>47.19</t>
  </si>
  <si>
    <t>47.20</t>
  </si>
  <si>
    <t>47.21</t>
  </si>
  <si>
    <t>47.22</t>
  </si>
  <si>
    <t>47.23</t>
  </si>
  <si>
    <t>47.24</t>
  </si>
  <si>
    <t>47.25</t>
  </si>
  <si>
    <t>47.26</t>
  </si>
  <si>
    <t>47.27</t>
  </si>
  <si>
    <t>47.28</t>
  </si>
  <si>
    <t>47.29</t>
  </si>
  <si>
    <t>47.30</t>
  </si>
  <si>
    <t>47.31</t>
  </si>
  <si>
    <t>47.32</t>
  </si>
  <si>
    <t>47.33</t>
  </si>
  <si>
    <t>47.34</t>
  </si>
  <si>
    <t>47.35</t>
  </si>
  <si>
    <t>47.36</t>
  </si>
  <si>
    <t>18.66</t>
  </si>
  <si>
    <t>19.1</t>
  </si>
  <si>
    <t>19.3</t>
  </si>
  <si>
    <t>19.4</t>
  </si>
  <si>
    <t>19.5</t>
  </si>
  <si>
    <t>19.7</t>
  </si>
  <si>
    <t>19.8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</si>
  <si>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</si>
  <si>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</si>
  <si>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</si>
  <si>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</si>
  <si>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</si>
  <si>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</si>
  <si>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</si>
  <si>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</si>
  <si>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19.17</t>
  </si>
  <si>
    <t>19.0</t>
  </si>
  <si>
    <t>RALO HEMISFÉRICO EM Fº Fº, TIPO ABACAXI 150MM</t>
  </si>
  <si>
    <t>VALVULA DE DESCARGA ALTA SEGURANÇA (ANTI-VANDALISMO)</t>
  </si>
  <si>
    <t xml:space="preserve"> SES5061 </t>
  </si>
  <si>
    <t xml:space="preserve"> SES10101 </t>
  </si>
  <si>
    <t xml:space="preserve">SES 5063 </t>
  </si>
  <si>
    <t xml:space="preserve">PLANTA - OITI H= 1,00M FORNECIMENTO E PLANTIO </t>
  </si>
  <si>
    <t xml:space="preserve">SES 9127 </t>
  </si>
  <si>
    <t xml:space="preserve">SES 9287 </t>
  </si>
  <si>
    <t xml:space="preserve">SES 7669 </t>
  </si>
  <si>
    <t>PLANTA - ANGICO VERMELHO, H=1,50m, FORNECIMENTO E PLANTIO</t>
  </si>
  <si>
    <t xml:space="preserve">PLANTA - AGAVE FORNECIMENTO E PLANTIO </t>
  </si>
  <si>
    <t>CHUVEIRO ANTI VANDALISMO FORNECIMENTO E INSTALAÇÃO.</t>
  </si>
  <si>
    <t>VASO SANITARIO ANTI VANDALISMO, AÇO INOX FORNECIMENTO E INSTALAÇÃO.</t>
  </si>
  <si>
    <t xml:space="preserve">CHUVEIRO, 4500W-127V </t>
  </si>
  <si>
    <t>VASO SANITARIO SIFONADO CONVENCIONAL COM LOUÇA BRANCA, INCLUSO CONJUNTO DE LIGAÇÃO PARA BACIA SANITÁRIA AJUSTÁVEL - FORNECIMENTO E INSTALAÇÃO. AF_10/2016</t>
  </si>
  <si>
    <t>21.145</t>
  </si>
  <si>
    <t xml:space="preserve">NOBREAK 600VA FORNECIMENTO E INSTALAÇÃO </t>
  </si>
  <si>
    <t>SES7065</t>
  </si>
  <si>
    <t xml:space="preserve">PEXTRON URP 1439 TU  - RELÉ DE PROTEÇÃO </t>
  </si>
  <si>
    <t>FUSIVEL HH; 15 KV; 1 A.</t>
  </si>
  <si>
    <t>SES03040</t>
  </si>
  <si>
    <t>BUCHA PASSAGEM INTERNO/INTERNO 15KV 200A PINO 3/8</t>
  </si>
  <si>
    <t>JANELA DE AÇO DE CORRER, 2 FOLHAS, FIXAÇÃO COM PARAFUSO SOBRE CONTRAMARCO (EXCLUSIVE CONTRAMARCO), COM VIDROS, PADRONIZADA. AF_07/2016</t>
  </si>
  <si>
    <t>LUVA DE BORRACHA ISOLANTE PARA ALTA TENSAO, RESISTENTE A OZONIO, TENSAO DE ENSAIO 2,5 KV (PAR)</t>
  </si>
  <si>
    <t>LAMPADA LED TUBULAR BIVOLT 18/20 W, BASE G13</t>
  </si>
  <si>
    <t>PONTO DE TOMADA RESIDENCIAL INCLUINDO TOMADA 10A/250V, CAIXA ELÉTRICA, ELETRODUTO, CABO, RASGO, QUEBRA E CHUMBAMENTO. AF_01/2016</t>
  </si>
  <si>
    <t>,</t>
  </si>
  <si>
    <t>INTERRUPTOR SIMPLES (1 MÓDULO), 10A/250V, INCLUINDO SUPORTE E PLACA - FORNECIMENTO E INSTALAÇÃO. AF_12/2015</t>
  </si>
  <si>
    <t>EXTINTOR DE PQS 4KG - FORNECIMENTO E INSTALACAO</t>
  </si>
  <si>
    <t>CORDOALHA DE COBRE NU 50 MM², ENTERRADA, SEM ISOLADOR - FORNECIMENTO E INSTALAÇÃO. AF_12/2017</t>
  </si>
  <si>
    <t>CAIXA DE INSPEÇÃO PARA ATERRAMENTO, CIRCULAR, EM POLIETILENO, DIÂMETRO INTERNO = 0,3 M. AF_05/2018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</si>
  <si>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</si>
  <si>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</si>
  <si>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</si>
  <si>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</si>
  <si>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</si>
  <si>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</si>
  <si>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</si>
  <si>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</si>
  <si>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</si>
  <si>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</si>
  <si>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</si>
  <si>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19.29</t>
  </si>
  <si>
    <t>19.30</t>
  </si>
  <si>
    <t>19.31</t>
  </si>
  <si>
    <t>19.32</t>
  </si>
  <si>
    <t>19.33</t>
  </si>
  <si>
    <t>19.34</t>
  </si>
  <si>
    <t>19.35</t>
  </si>
  <si>
    <t>SES7067</t>
  </si>
  <si>
    <t xml:space="preserve">FORNECIMENTO HASTE  16 x 2400mm </t>
  </si>
  <si>
    <t>SPDA</t>
  </si>
  <si>
    <t>CORDOALHA DE COBRE NU 50 MM², NÃO ENTERRADA, COM ISOLADOR - FORNECIMENTO E INSTALAÇÃO. AF_12/2017</t>
  </si>
  <si>
    <t>CORDOALHA DE COBRE NU 35 MM², NÃO ENTERRADA, COM ISOLADOR - FORNECIMENTO E INSTALAÇÃO. AF_12/2017</t>
  </si>
  <si>
    <t>HASTE DE ATERRAMENTO 5/8  PARA SPDA - FORNECIMENTO E INSTALAÇÃO. AF_12/2017</t>
  </si>
  <si>
    <t xml:space="preserve"> 96985 </t>
  </si>
  <si>
    <t>ELETRODUTO DE PVC RIGIDO ROSCAVEL DN 25MM (1") INCL CONEXOES, FORNECIMENTO E INSTALACAO</t>
  </si>
  <si>
    <t xml:space="preserve"> 98111 </t>
  </si>
  <si>
    <t xml:space="preserve"> 74252/001 </t>
  </si>
  <si>
    <t>FORNECIMENTO E INSTALAÇÃO DE SOLDA EXOTERMICA N° 115</t>
  </si>
  <si>
    <t>FORNECIMENTO E INSTALAÇÃO DE PARAFUSO SEXTAVADO INOX 1/4" X 1" COM ARRUELA LISA ZINCADA</t>
  </si>
  <si>
    <t>PORCA SEXTAVADA ZINCADA 1/4 FORNECIMENTO E COLOCAÇÃO</t>
  </si>
  <si>
    <t>ABRACADEIRA EM ACO PARA AMARRACAO DE ELETRODUTOS, TIPO D, COM 1" E PARAFUSO DE FIXACAO</t>
  </si>
  <si>
    <t xml:space="preserve"> SIN01067 </t>
  </si>
  <si>
    <t xml:space="preserve"> SDC03015 </t>
  </si>
  <si>
    <t xml:space="preserve"> SDC03086 </t>
  </si>
  <si>
    <t xml:space="preserve"> SES03014 </t>
  </si>
  <si>
    <t>19.36</t>
  </si>
  <si>
    <t>19.37</t>
  </si>
  <si>
    <t>19.38</t>
  </si>
  <si>
    <t>19.39</t>
  </si>
  <si>
    <t>19.40</t>
  </si>
  <si>
    <t>19.41</t>
  </si>
  <si>
    <t>19.42</t>
  </si>
  <si>
    <t>19.43</t>
  </si>
  <si>
    <t>19.44</t>
  </si>
  <si>
    <t>19.45</t>
  </si>
  <si>
    <t>19.46</t>
  </si>
  <si>
    <t>19.47</t>
  </si>
  <si>
    <t>SES1065</t>
  </si>
  <si>
    <t>CONJUNTO DE FERRAGENS CONTENDO FECHADURA COM CILINDRO PARA PORTA EXTERNA, MACANETA TIPO ALAVANCA COM ACABAMENTO PADRAO MEDIO E ROSETA EM LATAO CROMADO</t>
  </si>
  <si>
    <t>74068/001</t>
  </si>
  <si>
    <t>BANCADA GRANITO, INCL. CUBA DE EMBUTIR OVAL LOUÇA BRANCA 35 X 50CM, VÁLVULA METAL CROMADO, SIFÃO FLEXÍVEL PVC, ENGATE 30CM FLEXÍVEL PLÁSTICO E TORNEIRA CROMADA DE MESA, PADRÃO POPULAR - FORNEC. E INSTALAÇÃO. AF_12/2013</t>
  </si>
  <si>
    <t>SES7068</t>
  </si>
  <si>
    <t>BANCADA GRANITO, INCL. DUAS CUBA DE EMBUTIR OVAL LOUÇA BRANCA 35 X 50CM, VÁLVULA METAL CROMADO, SIFÃO FLEXÍVEL PVC, ENGATE 30CM FLEXÍVEL PLÁSTICO E TORNEIRA CROMADA DE MESA, PADRÃO POPULAR - FORNEC. E INSTALAÇÃO. AF_12/2013</t>
  </si>
  <si>
    <t>SES7069</t>
  </si>
  <si>
    <t>BANCADA GRANITO, INCL.  CUBA DE EMBUTIR  INOX , VÁLVULA METAL CROMADO, SIFÃO FLEXÍVEL PVC, ENGATE 30CM FLEXÍVEL PLÁSTICO E TORNEIRA CROMADA DE MESA, PADRÃO POPULAR - FORNEC. E INSTALAÇÃO. AF_12/2013</t>
  </si>
  <si>
    <t>BANCADA GRANITO, INCL.  DUAS CUBA DE EMBUTIR  INOX , VÁLVULA METAL CROMADO, SIFÃO FLEXÍVEL PVC, ENGATE 30CM FLEXÍVEL PLÁSTICO E TORNEIRA CROMADA DE MESA, PADRÃO POPULAR - FORNEC. E INSTALAÇÃO. AF_12/2013</t>
  </si>
  <si>
    <t>SES7070</t>
  </si>
  <si>
    <t>SES7071</t>
  </si>
  <si>
    <t>BANCADA GRANITO - FORNEC. E INSTALAÇÃO. AF_12/2013</t>
  </si>
  <si>
    <t>BANCADA EM MARMORE BRANCO POLIDO, ESPESSURA 3 CM, ASSENTADO COM ARGAMASSA TRACO 1:4 (CIMENTO E AREIA), ARREMATE COM CIMENTO BRANCO, EXCLUSIVE FERRAGENS</t>
  </si>
  <si>
    <t>BANCADA ACO INOX (AISI 304),  COM RODABANCA (NAO INCLUI PES DE APOIO) INCL.  QUATRO CUBAS DE EMBUTIR  INOX , VÁLVULA METAL CROMADO, SIFÃO FLEXÍVEL PVC, ENGATE 30CM FLEXÍVEL PLÁSTICO E TORNEIRA CROMADA DE MESA, PADRÃO POPULAR - FORNEC. E INSTALAÇÃO. AF_12/2013</t>
  </si>
  <si>
    <t>BANCADA ACO INOX (AISI 304), COM RODABANCA (NAO INCLUI PES DE APOIO) INCL.  DUAS CUBA DE EMBUTIR  INOX , VÁLVULA METAL CROMADO, SIFÃO FLEXÍVEL PVC, ENGATE 30CM FLEXÍVEL PLÁSTICO E TORNEIRA CROMADA DE MESA, PADRÃO POPULAR - FORNEC. E INSTALAÇÃO. AF_12/2013</t>
  </si>
  <si>
    <t>BANCADA ACO INOX (AISI 304),  COM RODABANCA (NAO INCLUI PES DE APOIO) INCL.  UMA CUBA DE EMBUTIR  INOX , VÁLVULA METAL CROMADO, SIFÃO FLEXÍVEL PVC, ENGATE 30CM FLEXÍVEL PLÁSTICO E TORNEIRA CROMADA DE MESA, PADRÃO POPULAR - FORNEC. E INSTALAÇÃO. AF_12/2013</t>
  </si>
  <si>
    <t>BANCADA/TAMPO ACO INOX (AISI 304),  COM RODABANCA (NAO INCLUI PES DE APOIO)</t>
  </si>
  <si>
    <t>BANCADA GRANITO CINZA POLIDO 0,50 X 0,60M, INCL. CUBA DE EMBUTIR DE AÇO INOXIDÁVEL MÉDIA, INCLUSO VÁLVULA TIPO AMERICANA E SIFÃO TIPO GARRAFA EM METAL CROMADO - FORNECIMENTO E INSTALAÇÃO. AF_12/2013</t>
  </si>
  <si>
    <t>11.15</t>
  </si>
  <si>
    <t>11.16</t>
  </si>
  <si>
    <t>11.17</t>
  </si>
  <si>
    <t>11.18</t>
  </si>
  <si>
    <t>11.19</t>
  </si>
  <si>
    <t>11.20</t>
  </si>
  <si>
    <t>11.21</t>
  </si>
  <si>
    <t xml:space="preserve">SES 11823 </t>
  </si>
  <si>
    <t xml:space="preserve">SESNSOR ÓTICO DE FUMAÇA ENDEREÇAVEL </t>
  </si>
  <si>
    <t xml:space="preserve">CHAVE FUSIVEL PARA REDES DE DISTRIBUICAO, TENSAO DE 15,0 KV, CORRENTE NOMINAL DO PORTA FUSIVEL DE 100 A - FORNECIMENTO E INSTALAÇÃO </t>
  </si>
  <si>
    <t>SES9913</t>
  </si>
  <si>
    <t>FORNECIMENTO E INSTALAÇÃO DE CHAVE SECCIONADORA TRIPOLAR 15 KVF</t>
  </si>
  <si>
    <t>SES9914</t>
  </si>
  <si>
    <t>SES2930</t>
  </si>
  <si>
    <t xml:space="preserve">FORNECIMENTO DE PARA RAIO DE DISTRIBUIÇÃO 12 KV, C/ DESLIGAMENTO AUTOMATICO </t>
  </si>
  <si>
    <t xml:space="preserve">PORTA DE FERRO, INCLUSIVE DOBRADIÇAS, FERROLHO E CHUMBADORES. </t>
  </si>
  <si>
    <t xml:space="preserve">CAIXA DE PASSAGEM (CxLxP): 1,0 x 1,0 x 1,0m; EM ALVENARIA </t>
  </si>
  <si>
    <t xml:space="preserve">HIDROSANITARIA </t>
  </si>
  <si>
    <t>LETRA ACO INOX (AISI 304), CHAPA NUM. 22, RECORTADO, H= 20 CM (SEM RELEVO)</t>
  </si>
  <si>
    <t>te</t>
  </si>
  <si>
    <t xml:space="preserve">ESTRUTURAL </t>
  </si>
  <si>
    <t>22.0</t>
  </si>
  <si>
    <r>
      <t>Alíquota de CUIABÁ</t>
    </r>
    <r>
      <rPr>
        <i/>
        <sz val="11"/>
        <color indexed="10"/>
        <rFont val="Calibri Light"/>
        <family val="2"/>
      </rPr>
      <t>= 5,0%</t>
    </r>
  </si>
  <si>
    <t>SERVICOS TOPOGRAFICOS , INCLUSIVE NOTA DE SERVICOS, ACOMPANHAMENTO E GREIDE</t>
  </si>
  <si>
    <t>3.18</t>
  </si>
  <si>
    <t xml:space="preserve">SES01044 </t>
  </si>
  <si>
    <t xml:space="preserve">SES01081 </t>
  </si>
  <si>
    <t xml:space="preserve">CURVA VERTICAL 200X100 ELETROCALHA ÂNGULO 90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</si>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</sst>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_([$€-2]* #,##0.00_);_([$€-2]* \(#,##0.00\);_([$€-2]* &quot;-&quot;??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</font>
    <font>
      <sz val="10"/>
      <color theme="1"/>
      <name val="Calibri Light"/>
      <family val="2"/>
    </font>
    <font>
      <sz val="10"/>
      <name val="Arial"/>
      <family val="2"/>
    </font>
    <font>
      <sz val="10"/>
      <name val="Calibri Light"/>
      <family val="2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2"/>
      <color theme="0"/>
      <name val="Calibri Light"/>
      <family val="2"/>
    </font>
    <font>
      <i/>
      <sz val="12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12"/>
      <name val="Calibri Light"/>
      <family val="2"/>
    </font>
    <font>
      <i/>
      <sz val="9"/>
      <name val="Calibri Light"/>
      <family val="2"/>
    </font>
    <font>
      <b/>
      <sz val="10"/>
      <color theme="0"/>
      <name val="Calibri Light"/>
      <family val="2"/>
    </font>
    <font>
      <sz val="11"/>
      <name val="Arial"/>
      <family val="1"/>
    </font>
    <font>
      <b/>
      <sz val="11"/>
      <color theme="0"/>
      <name val="Calibri Light"/>
      <family val="2"/>
    </font>
    <font>
      <b/>
      <sz val="10"/>
      <color rgb="FFFF0000"/>
      <name val="Calibri Light"/>
      <family val="2"/>
    </font>
    <font>
      <b/>
      <i/>
      <sz val="8"/>
      <color theme="1"/>
      <name val="Calibri Light"/>
      <family val="2"/>
    </font>
    <font>
      <i/>
      <sz val="8"/>
      <color theme="1"/>
      <name val="Calibri Light"/>
      <family val="2"/>
    </font>
    <font>
      <b/>
      <i/>
      <sz val="8"/>
      <color indexed="8"/>
      <name val="Calibri Light"/>
      <family val="2"/>
    </font>
    <font>
      <i/>
      <sz val="8"/>
      <color indexed="8"/>
      <name val="Calibri Light"/>
      <family val="2"/>
    </font>
    <font>
      <b/>
      <i/>
      <sz val="10"/>
      <color rgb="FFFF0000"/>
      <name val="Calibri Light"/>
      <family val="2"/>
    </font>
    <font>
      <b/>
      <i/>
      <sz val="10"/>
      <name val="Calibri Light"/>
      <family val="2"/>
    </font>
    <font>
      <i/>
      <sz val="11"/>
      <color rgb="FFFF0000"/>
      <name val="Calibri Light"/>
      <family val="2"/>
    </font>
    <font>
      <i/>
      <sz val="11"/>
      <color indexed="10"/>
      <name val="Calibri Light"/>
      <family val="2"/>
    </font>
    <font>
      <sz val="11"/>
      <color rgb="FFFF0000"/>
      <name val="Calibri Light"/>
      <family val="2"/>
    </font>
    <font>
      <b/>
      <sz val="14"/>
      <color theme="0"/>
      <name val="Calibri Light"/>
      <family val="2"/>
    </font>
    <font>
      <b/>
      <sz val="9"/>
      <color rgb="FFFFFFFF"/>
      <name val="Calibri Light"/>
      <family val="2"/>
    </font>
    <font>
      <b/>
      <sz val="9"/>
      <color rgb="FF000000"/>
      <name val="Calibri Light"/>
      <family val="2"/>
    </font>
    <font>
      <sz val="9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4" fillId="0" borderId="0"/>
    <xf numFmtId="44" fontId="1" fillId="0" borderId="0" applyFont="0" applyFill="0" applyBorder="0" applyAlignment="0" applyProtection="0"/>
  </cellStyleXfs>
  <cellXfs count="294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4" xfId="3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0" fontId="3" fillId="0" borderId="0" xfId="2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17" fontId="3" fillId="0" borderId="0" xfId="0" applyNumberFormat="1" applyFont="1" applyBorder="1" applyAlignment="1">
      <alignment horizontal="left" vertical="center" wrapText="1"/>
    </xf>
    <xf numFmtId="10" fontId="3" fillId="0" borderId="0" xfId="2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wrapText="1"/>
    </xf>
    <xf numFmtId="10" fontId="2" fillId="0" borderId="10" xfId="3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3" fontId="3" fillId="0" borderId="0" xfId="0" applyNumberFormat="1" applyFont="1" applyBorder="1" applyAlignment="1">
      <alignment horizontal="right" vertical="center" wrapText="1"/>
    </xf>
    <xf numFmtId="43" fontId="2" fillId="0" borderId="10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3" fontId="7" fillId="0" borderId="0" xfId="3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right" vertical="center" wrapText="1"/>
    </xf>
    <xf numFmtId="43" fontId="6" fillId="0" borderId="5" xfId="3" applyFont="1" applyFill="1" applyBorder="1" applyAlignment="1">
      <alignment vertical="center" wrapText="1"/>
    </xf>
    <xf numFmtId="43" fontId="6" fillId="0" borderId="5" xfId="3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3" fontId="6" fillId="0" borderId="4" xfId="3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3" applyNumberFormat="1" applyFont="1" applyFill="1" applyBorder="1" applyAlignment="1">
      <alignment horizontal="center" vertical="center" wrapText="1"/>
    </xf>
    <xf numFmtId="0" fontId="6" fillId="0" borderId="0" xfId="3" applyNumberFormat="1" applyFont="1" applyFill="1" applyBorder="1" applyAlignment="1">
      <alignment horizontal="center" vertical="center" wrapText="1"/>
    </xf>
    <xf numFmtId="43" fontId="7" fillId="0" borderId="4" xfId="3" applyFont="1" applyFill="1" applyBorder="1" applyAlignment="1">
      <alignment vertical="center" wrapText="1"/>
    </xf>
    <xf numFmtId="43" fontId="6" fillId="0" borderId="0" xfId="3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43" fontId="3" fillId="0" borderId="0" xfId="0" applyNumberFormat="1" applyFont="1" applyBorder="1" applyAlignment="1">
      <alignment horizontal="right"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43" fontId="6" fillId="0" borderId="0" xfId="3" applyNumberFormat="1" applyFont="1" applyFill="1" applyBorder="1" applyAlignment="1">
      <alignment horizontal="center" vertical="center" wrapText="1"/>
    </xf>
    <xf numFmtId="43" fontId="6" fillId="0" borderId="0" xfId="0" applyNumberFormat="1" applyFont="1" applyFill="1" applyBorder="1" applyAlignment="1">
      <alignment vertical="center" wrapText="1"/>
    </xf>
    <xf numFmtId="43" fontId="6" fillId="0" borderId="5" xfId="0" applyNumberFormat="1" applyFont="1" applyFill="1" applyBorder="1" applyAlignment="1">
      <alignment vertical="center" wrapText="1"/>
    </xf>
    <xf numFmtId="43" fontId="6" fillId="0" borderId="4" xfId="3" applyNumberFormat="1" applyFont="1" applyFill="1" applyBorder="1" applyAlignment="1">
      <alignment horizontal="right" vertical="center" wrapText="1"/>
    </xf>
    <xf numFmtId="43" fontId="6" fillId="0" borderId="5" xfId="3" applyNumberFormat="1" applyFont="1" applyFill="1" applyBorder="1" applyAlignment="1">
      <alignment horizontal="right" vertical="center" wrapText="1"/>
    </xf>
    <xf numFmtId="43" fontId="7" fillId="0" borderId="0" xfId="3" applyNumberFormat="1" applyFont="1" applyFill="1" applyBorder="1" applyAlignment="1">
      <alignment horizontal="right" vertical="center" wrapText="1"/>
    </xf>
    <xf numFmtId="43" fontId="3" fillId="0" borderId="0" xfId="1" applyNumberFormat="1" applyFont="1" applyBorder="1" applyAlignment="1">
      <alignment vertical="center" wrapText="1"/>
    </xf>
    <xf numFmtId="0" fontId="11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center" vertical="center"/>
    </xf>
    <xf numFmtId="43" fontId="11" fillId="0" borderId="0" xfId="3" applyNumberFormat="1" applyFont="1" applyFill="1" applyBorder="1" applyAlignment="1">
      <alignment horizontal="right" vertical="center"/>
    </xf>
    <xf numFmtId="17" fontId="10" fillId="0" borderId="0" xfId="3" quotePrefix="1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10" fillId="0" borderId="0" xfId="3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43" fontId="7" fillId="0" borderId="6" xfId="3" applyNumberFormat="1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 wrapText="1"/>
    </xf>
    <xf numFmtId="43" fontId="6" fillId="0" borderId="3" xfId="3" applyNumberFormat="1" applyFont="1" applyFill="1" applyBorder="1" applyAlignment="1">
      <alignment horizontal="center" vertical="center" wrapText="1"/>
    </xf>
    <xf numFmtId="43" fontId="7" fillId="0" borderId="5" xfId="3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 wrapText="1"/>
    </xf>
    <xf numFmtId="43" fontId="6" fillId="0" borderId="0" xfId="3" applyFont="1" applyFill="1" applyBorder="1" applyAlignment="1">
      <alignment vertical="center" wrapText="1"/>
    </xf>
    <xf numFmtId="43" fontId="6" fillId="0" borderId="0" xfId="3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43" fontId="7" fillId="0" borderId="0" xfId="3" applyFont="1" applyFill="1" applyAlignment="1">
      <alignment horizontal="right" vertical="center" wrapText="1"/>
    </xf>
    <xf numFmtId="43" fontId="7" fillId="0" borderId="0" xfId="3" applyNumberFormat="1" applyFont="1" applyFill="1" applyAlignment="1">
      <alignment vertical="center" wrapText="1"/>
    </xf>
    <xf numFmtId="43" fontId="7" fillId="0" borderId="0" xfId="3" applyFont="1" applyFill="1" applyAlignment="1">
      <alignment vertical="center" wrapText="1"/>
    </xf>
    <xf numFmtId="43" fontId="6" fillId="0" borderId="4" xfId="3" applyFont="1" applyFill="1" applyBorder="1" applyAlignment="1">
      <alignment horizontal="right" vertical="center" wrapText="1"/>
    </xf>
    <xf numFmtId="43" fontId="7" fillId="0" borderId="0" xfId="3" applyFont="1" applyFill="1" applyBorder="1" applyAlignment="1">
      <alignment vertical="center" wrapText="1"/>
    </xf>
    <xf numFmtId="0" fontId="5" fillId="0" borderId="0" xfId="4" applyFont="1" applyBorder="1"/>
    <xf numFmtId="0" fontId="6" fillId="0" borderId="3" xfId="0" applyFont="1" applyFill="1" applyBorder="1" applyAlignment="1">
      <alignment horizontal="right" vertical="center" wrapText="1"/>
    </xf>
    <xf numFmtId="43" fontId="6" fillId="0" borderId="3" xfId="3" applyFont="1" applyFill="1" applyBorder="1" applyAlignment="1">
      <alignment vertical="center" wrapText="1"/>
    </xf>
    <xf numFmtId="43" fontId="6" fillId="0" borderId="3" xfId="3" applyNumberFormat="1" applyFont="1" applyFill="1" applyBorder="1" applyAlignment="1">
      <alignment horizontal="right" vertical="center" wrapText="1"/>
    </xf>
    <xf numFmtId="43" fontId="6" fillId="0" borderId="3" xfId="3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43" fontId="12" fillId="0" borderId="0" xfId="3" applyFont="1" applyFill="1" applyBorder="1" applyAlignment="1">
      <alignment horizontal="right" vertical="center" wrapText="1"/>
    </xf>
    <xf numFmtId="43" fontId="12" fillId="0" borderId="0" xfId="3" applyNumberFormat="1" applyFont="1" applyFill="1" applyBorder="1" applyAlignment="1">
      <alignment horizontal="right" vertical="center" wrapText="1"/>
    </xf>
    <xf numFmtId="2" fontId="7" fillId="0" borderId="0" xfId="3" applyNumberFormat="1" applyFont="1" applyFill="1" applyBorder="1" applyAlignment="1">
      <alignment horizontal="right" vertical="center" wrapText="1"/>
    </xf>
    <xf numFmtId="0" fontId="7" fillId="0" borderId="0" xfId="3" applyNumberFormat="1" applyFont="1" applyFill="1" applyBorder="1" applyAlignment="1">
      <alignment horizontal="right" vertical="center" wrapText="1"/>
    </xf>
    <xf numFmtId="43" fontId="12" fillId="0" borderId="0" xfId="3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6" fillId="3" borderId="18" xfId="4" applyFont="1" applyFill="1" applyBorder="1" applyAlignment="1">
      <alignment horizontal="center"/>
    </xf>
    <xf numFmtId="0" fontId="5" fillId="0" borderId="19" xfId="4" applyFont="1" applyBorder="1"/>
    <xf numFmtId="0" fontId="5" fillId="0" borderId="0" xfId="4" applyFont="1" applyBorder="1" applyAlignment="1">
      <alignment horizontal="center"/>
    </xf>
    <xf numFmtId="10" fontId="3" fillId="0" borderId="11" xfId="12" applyNumberFormat="1" applyFont="1" applyBorder="1" applyAlignment="1">
      <alignment horizontal="center"/>
    </xf>
    <xf numFmtId="0" fontId="5" fillId="0" borderId="21" xfId="4" applyFont="1" applyBorder="1"/>
    <xf numFmtId="10" fontId="3" fillId="0" borderId="18" xfId="12" applyNumberFormat="1" applyFont="1" applyBorder="1" applyAlignment="1">
      <alignment horizontal="center"/>
    </xf>
    <xf numFmtId="0" fontId="5" fillId="0" borderId="26" xfId="4" applyFont="1" applyBorder="1"/>
    <xf numFmtId="0" fontId="11" fillId="0" borderId="27" xfId="4" applyFont="1" applyBorder="1" applyAlignment="1">
      <alignment horizontal="right"/>
    </xf>
    <xf numFmtId="10" fontId="11" fillId="0" borderId="28" xfId="4" applyNumberFormat="1" applyFont="1" applyBorder="1" applyAlignment="1">
      <alignment horizontal="center"/>
    </xf>
    <xf numFmtId="0" fontId="11" fillId="0" borderId="0" xfId="4" applyFont="1" applyBorder="1" applyAlignment="1">
      <alignment horizontal="right"/>
    </xf>
    <xf numFmtId="10" fontId="11" fillId="0" borderId="11" xfId="4" applyNumberFormat="1" applyFont="1" applyBorder="1" applyAlignment="1">
      <alignment horizontal="center"/>
    </xf>
    <xf numFmtId="0" fontId="16" fillId="3" borderId="30" xfId="4" applyFont="1" applyFill="1" applyBorder="1" applyAlignment="1">
      <alignment horizontal="center"/>
    </xf>
    <xf numFmtId="0" fontId="5" fillId="0" borderId="29" xfId="4" applyFont="1" applyBorder="1"/>
    <xf numFmtId="0" fontId="5" fillId="0" borderId="3" xfId="4" applyFont="1" applyBorder="1"/>
    <xf numFmtId="10" fontId="3" fillId="0" borderId="30" xfId="12" applyNumberFormat="1" applyFont="1" applyBorder="1" applyAlignment="1">
      <alignment horizontal="center"/>
    </xf>
    <xf numFmtId="0" fontId="5" fillId="0" borderId="11" xfId="4" applyFont="1" applyBorder="1" applyAlignment="1">
      <alignment horizontal="center"/>
    </xf>
    <xf numFmtId="10" fontId="16" fillId="3" borderId="30" xfId="12" applyNumberFormat="1" applyFont="1" applyFill="1" applyBorder="1" applyAlignment="1">
      <alignment horizontal="center"/>
    </xf>
    <xf numFmtId="0" fontId="5" fillId="0" borderId="19" xfId="4" applyFont="1" applyBorder="1" applyAlignment="1">
      <alignment horizontal="left"/>
    </xf>
    <xf numFmtId="0" fontId="17" fillId="0" borderId="19" xfId="4" applyFont="1" applyBorder="1" applyAlignment="1">
      <alignment horizontal="left"/>
    </xf>
    <xf numFmtId="0" fontId="17" fillId="0" borderId="0" xfId="4" applyFont="1" applyBorder="1"/>
    <xf numFmtId="10" fontId="17" fillId="0" borderId="11" xfId="12" applyNumberFormat="1" applyFont="1" applyBorder="1" applyAlignment="1">
      <alignment horizontal="center"/>
    </xf>
    <xf numFmtId="0" fontId="5" fillId="0" borderId="31" xfId="4" applyFont="1" applyBorder="1"/>
    <xf numFmtId="0" fontId="11" fillId="0" borderId="6" xfId="4" applyFont="1" applyBorder="1" applyAlignment="1">
      <alignment horizontal="right"/>
    </xf>
    <xf numFmtId="10" fontId="11" fillId="0" borderId="32" xfId="4" applyNumberFormat="1" applyFont="1" applyBorder="1" applyAlignment="1">
      <alignment horizontal="center"/>
    </xf>
    <xf numFmtId="0" fontId="14" fillId="3" borderId="29" xfId="4" applyFont="1" applyFill="1" applyBorder="1" applyAlignment="1">
      <alignment vertical="center"/>
    </xf>
    <xf numFmtId="0" fontId="14" fillId="3" borderId="3" xfId="4" applyFont="1" applyFill="1" applyBorder="1" applyAlignment="1">
      <alignment vertical="center"/>
    </xf>
    <xf numFmtId="10" fontId="8" fillId="3" borderId="30" xfId="2" applyNumberFormat="1" applyFont="1" applyFill="1" applyBorder="1" applyAlignment="1" applyProtection="1">
      <alignment horizontal="left" vertical="center"/>
    </xf>
    <xf numFmtId="0" fontId="5" fillId="0" borderId="6" xfId="4" applyFont="1" applyBorder="1"/>
    <xf numFmtId="10" fontId="3" fillId="0" borderId="32" xfId="12" applyNumberFormat="1" applyFont="1" applyBorder="1" applyAlignment="1">
      <alignment horizontal="center"/>
    </xf>
    <xf numFmtId="0" fontId="19" fillId="0" borderId="19" xfId="4" applyFont="1" applyBorder="1" applyAlignment="1">
      <alignment vertical="center"/>
    </xf>
    <xf numFmtId="0" fontId="19" fillId="0" borderId="0" xfId="4" applyFont="1" applyBorder="1" applyAlignment="1">
      <alignment vertical="center"/>
    </xf>
    <xf numFmtId="0" fontId="5" fillId="0" borderId="11" xfId="4" applyFont="1" applyBorder="1" applyAlignment="1">
      <alignment vertical="center"/>
    </xf>
    <xf numFmtId="0" fontId="5" fillId="0" borderId="21" xfId="4" applyFont="1" applyBorder="1" applyAlignment="1">
      <alignment vertical="center"/>
    </xf>
    <xf numFmtId="0" fontId="19" fillId="0" borderId="19" xfId="4" applyFont="1" applyBorder="1"/>
    <xf numFmtId="0" fontId="5" fillId="0" borderId="11" xfId="4" applyFont="1" applyBorder="1"/>
    <xf numFmtId="0" fontId="22" fillId="0" borderId="19" xfId="4" applyFont="1" applyBorder="1" applyAlignment="1">
      <alignment horizontal="center" vertical="center"/>
    </xf>
    <xf numFmtId="0" fontId="22" fillId="0" borderId="0" xfId="4" applyFont="1" applyBorder="1" applyAlignment="1">
      <alignment horizontal="center" vertical="center"/>
    </xf>
    <xf numFmtId="0" fontId="23" fillId="0" borderId="11" xfId="4" applyFont="1" applyBorder="1" applyAlignment="1">
      <alignment vertical="center"/>
    </xf>
    <xf numFmtId="0" fontId="24" fillId="0" borderId="15" xfId="4" applyFont="1" applyBorder="1"/>
    <xf numFmtId="0" fontId="26" fillId="0" borderId="22" xfId="4" applyFont="1" applyBorder="1" applyAlignment="1">
      <alignment horizontal="center"/>
    </xf>
    <xf numFmtId="0" fontId="26" fillId="0" borderId="16" xfId="4" applyFont="1" applyBorder="1"/>
    <xf numFmtId="0" fontId="24" fillId="0" borderId="0" xfId="4" applyFont="1" applyBorder="1"/>
    <xf numFmtId="0" fontId="26" fillId="0" borderId="0" xfId="4" applyFont="1" applyBorder="1" applyAlignment="1">
      <alignment horizontal="center"/>
    </xf>
    <xf numFmtId="0" fontId="26" fillId="0" borderId="0" xfId="4" applyFont="1" applyBorder="1"/>
    <xf numFmtId="0" fontId="3" fillId="0" borderId="0" xfId="0" applyFont="1" applyFill="1" applyAlignment="1">
      <alignment vertical="center" wrapText="1"/>
    </xf>
    <xf numFmtId="10" fontId="10" fillId="0" borderId="0" xfId="2" applyNumberFormat="1" applyFont="1" applyFill="1" applyBorder="1" applyAlignment="1">
      <alignment vertical="center"/>
    </xf>
    <xf numFmtId="2" fontId="10" fillId="0" borderId="0" xfId="2" applyNumberFormat="1" applyFont="1" applyFill="1" applyBorder="1" applyAlignment="1">
      <alignment vertical="center"/>
    </xf>
    <xf numFmtId="2" fontId="7" fillId="0" borderId="6" xfId="3" applyNumberFormat="1" applyFont="1" applyFill="1" applyBorder="1" applyAlignment="1">
      <alignment vertical="center"/>
    </xf>
    <xf numFmtId="2" fontId="6" fillId="0" borderId="3" xfId="3" applyNumberFormat="1" applyFont="1" applyFill="1" applyBorder="1" applyAlignment="1">
      <alignment vertical="center" wrapText="1"/>
    </xf>
    <xf numFmtId="2" fontId="7" fillId="0" borderId="0" xfId="3" applyNumberFormat="1" applyFont="1" applyFill="1" applyBorder="1" applyAlignment="1">
      <alignment vertical="center" wrapText="1"/>
    </xf>
    <xf numFmtId="2" fontId="6" fillId="0" borderId="5" xfId="3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vertical="center" wrapText="1"/>
    </xf>
    <xf numFmtId="2" fontId="6" fillId="0" borderId="5" xfId="0" applyNumberFormat="1" applyFont="1" applyFill="1" applyBorder="1" applyAlignment="1">
      <alignment vertical="center" wrapText="1"/>
    </xf>
    <xf numFmtId="2" fontId="7" fillId="0" borderId="4" xfId="3" applyNumberFormat="1" applyFont="1" applyFill="1" applyBorder="1" applyAlignment="1">
      <alignment vertical="center" wrapText="1"/>
    </xf>
    <xf numFmtId="2" fontId="12" fillId="0" borderId="0" xfId="3" applyNumberFormat="1" applyFont="1" applyFill="1" applyBorder="1" applyAlignment="1">
      <alignment vertical="center" wrapText="1"/>
    </xf>
    <xf numFmtId="2" fontId="6" fillId="0" borderId="4" xfId="3" applyNumberFormat="1" applyFont="1" applyFill="1" applyBorder="1" applyAlignment="1">
      <alignment vertical="center" wrapText="1"/>
    </xf>
    <xf numFmtId="2" fontId="6" fillId="0" borderId="0" xfId="3" applyNumberFormat="1" applyFont="1" applyFill="1" applyBorder="1" applyAlignment="1">
      <alignment vertical="center" wrapText="1"/>
    </xf>
    <xf numFmtId="2" fontId="7" fillId="0" borderId="0" xfId="0" applyNumberFormat="1" applyFont="1" applyFill="1" applyAlignment="1">
      <alignment vertical="center" wrapText="1"/>
    </xf>
    <xf numFmtId="2" fontId="7" fillId="0" borderId="0" xfId="3" applyNumberFormat="1" applyFont="1" applyFill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10" fontId="30" fillId="0" borderId="0" xfId="0" applyNumberFormat="1" applyFont="1" applyBorder="1" applyAlignment="1">
      <alignment horizontal="center" vertical="center"/>
    </xf>
    <xf numFmtId="10" fontId="30" fillId="0" borderId="11" xfId="0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10" fontId="29" fillId="0" borderId="5" xfId="0" applyNumberFormat="1" applyFont="1" applyBorder="1" applyAlignment="1">
      <alignment horizontal="center" vertical="center"/>
    </xf>
    <xf numFmtId="10" fontId="29" fillId="0" borderId="18" xfId="0" applyNumberFormat="1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10" fontId="28" fillId="2" borderId="22" xfId="0" applyNumberFormat="1" applyFont="1" applyFill="1" applyBorder="1" applyAlignment="1">
      <alignment horizontal="center" vertical="center"/>
    </xf>
    <xf numFmtId="10" fontId="28" fillId="2" borderId="16" xfId="0" applyNumberFormat="1" applyFont="1" applyFill="1" applyBorder="1" applyAlignment="1">
      <alignment horizontal="center" vertical="center"/>
    </xf>
    <xf numFmtId="0" fontId="10" fillId="0" borderId="0" xfId="0" applyFont="1" applyBorder="1"/>
    <xf numFmtId="2" fontId="7" fillId="0" borderId="0" xfId="0" applyNumberFormat="1" applyFont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2" fontId="7" fillId="5" borderId="0" xfId="3" applyNumberFormat="1" applyFont="1" applyFill="1" applyBorder="1" applyAlignment="1">
      <alignment vertical="center" wrapText="1"/>
    </xf>
    <xf numFmtId="43" fontId="7" fillId="5" borderId="0" xfId="3" applyFont="1" applyFill="1" applyBorder="1" applyAlignment="1">
      <alignment horizontal="right" vertical="center" wrapText="1"/>
    </xf>
    <xf numFmtId="43" fontId="7" fillId="5" borderId="0" xfId="3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1" fontId="12" fillId="5" borderId="0" xfId="0" applyNumberFormat="1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2" fontId="12" fillId="5" borderId="0" xfId="3" applyNumberFormat="1" applyFont="1" applyFill="1" applyBorder="1" applyAlignment="1">
      <alignment vertical="center" wrapText="1"/>
    </xf>
    <xf numFmtId="43" fontId="12" fillId="5" borderId="0" xfId="3" applyFont="1" applyFill="1" applyBorder="1" applyAlignment="1">
      <alignment horizontal="right" vertical="center" wrapText="1"/>
    </xf>
    <xf numFmtId="43" fontId="12" fillId="5" borderId="0" xfId="3" applyNumberFormat="1" applyFont="1" applyFill="1" applyBorder="1" applyAlignment="1">
      <alignment horizontal="right" vertical="center" wrapText="1"/>
    </xf>
    <xf numFmtId="43" fontId="7" fillId="5" borderId="0" xfId="3" applyFont="1" applyFill="1" applyBorder="1" applyAlignment="1">
      <alignment vertical="center" wrapText="1"/>
    </xf>
    <xf numFmtId="43" fontId="6" fillId="5" borderId="0" xfId="3" applyFont="1" applyFill="1" applyBorder="1" applyAlignment="1">
      <alignment horizontal="right" vertical="center" wrapText="1"/>
    </xf>
    <xf numFmtId="43" fontId="6" fillId="5" borderId="0" xfId="3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43" fontId="6" fillId="0" borderId="3" xfId="3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right" vertical="center" wrapText="1"/>
    </xf>
    <xf numFmtId="43" fontId="11" fillId="0" borderId="3" xfId="0" applyNumberFormat="1" applyFont="1" applyBorder="1" applyAlignment="1">
      <alignment horizontal="center" vertical="center" wrapText="1"/>
    </xf>
    <xf numFmtId="10" fontId="11" fillId="0" borderId="3" xfId="3" applyNumberFormat="1" applyFont="1" applyBorder="1" applyAlignment="1">
      <alignment horizontal="center" vertical="center" wrapText="1"/>
    </xf>
    <xf numFmtId="10" fontId="11" fillId="0" borderId="3" xfId="2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1" fillId="0" borderId="2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10" fontId="10" fillId="0" borderId="0" xfId="2" applyNumberFormat="1" applyFont="1" applyBorder="1" applyAlignment="1">
      <alignment vertical="center" wrapText="1"/>
    </xf>
    <xf numFmtId="17" fontId="10" fillId="0" borderId="0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11" fillId="0" borderId="24" xfId="0" applyFont="1" applyBorder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6" xfId="3" applyNumberFormat="1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43" fontId="10" fillId="0" borderId="0" xfId="0" applyNumberFormat="1" applyFont="1" applyBorder="1" applyAlignment="1">
      <alignment horizontal="right" vertical="center" wrapText="1"/>
    </xf>
    <xf numFmtId="10" fontId="10" fillId="0" borderId="0" xfId="2" applyNumberFormat="1" applyFont="1" applyBorder="1" applyAlignment="1">
      <alignment horizontal="center" vertical="center" wrapText="1"/>
    </xf>
    <xf numFmtId="43" fontId="10" fillId="4" borderId="0" xfId="0" applyNumberFormat="1" applyFont="1" applyFill="1" applyBorder="1" applyAlignment="1">
      <alignment vertical="center" wrapText="1"/>
    </xf>
    <xf numFmtId="10" fontId="10" fillId="4" borderId="0" xfId="2" applyNumberFormat="1" applyFont="1" applyFill="1" applyBorder="1" applyAlignment="1">
      <alignment vertical="center" wrapText="1"/>
    </xf>
    <xf numFmtId="43" fontId="10" fillId="0" borderId="17" xfId="0" applyNumberFormat="1" applyFont="1" applyFill="1" applyBorder="1" applyAlignment="1">
      <alignment vertical="center" wrapText="1"/>
    </xf>
    <xf numFmtId="9" fontId="10" fillId="0" borderId="20" xfId="2" applyFont="1" applyFill="1" applyBorder="1" applyAlignment="1">
      <alignment vertical="center" wrapText="1"/>
    </xf>
    <xf numFmtId="43" fontId="10" fillId="0" borderId="0" xfId="0" applyNumberFormat="1" applyFont="1" applyFill="1" applyBorder="1" applyAlignment="1">
      <alignment vertical="center" wrapText="1"/>
    </xf>
    <xf numFmtId="10" fontId="10" fillId="0" borderId="0" xfId="2" applyNumberFormat="1" applyFont="1" applyFill="1" applyBorder="1" applyAlignment="1">
      <alignment vertical="center" wrapText="1"/>
    </xf>
    <xf numFmtId="10" fontId="10" fillId="0" borderId="0" xfId="2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43" fontId="10" fillId="0" borderId="0" xfId="3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18" fillId="0" borderId="33" xfId="4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/>
    </xf>
    <xf numFmtId="0" fontId="18" fillId="0" borderId="34" xfId="4" applyFont="1" applyBorder="1" applyAlignment="1">
      <alignment horizontal="center" vertical="center"/>
    </xf>
    <xf numFmtId="0" fontId="19" fillId="0" borderId="0" xfId="4" applyFont="1" applyBorder="1" applyAlignment="1">
      <alignment horizontal="left" vertical="center" wrapText="1"/>
    </xf>
    <xf numFmtId="0" fontId="19" fillId="0" borderId="11" xfId="4" applyFont="1" applyBorder="1" applyAlignment="1">
      <alignment horizontal="left" vertical="center" wrapText="1"/>
    </xf>
    <xf numFmtId="0" fontId="19" fillId="0" borderId="5" xfId="4" applyFont="1" applyBorder="1" applyAlignment="1">
      <alignment horizontal="left" vertical="center" wrapText="1"/>
    </xf>
    <xf numFmtId="0" fontId="19" fillId="0" borderId="18" xfId="4" applyFont="1" applyBorder="1" applyAlignment="1">
      <alignment horizontal="left" vertical="center" wrapText="1"/>
    </xf>
    <xf numFmtId="0" fontId="16" fillId="2" borderId="12" xfId="4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/>
    </xf>
    <xf numFmtId="0" fontId="16" fillId="2" borderId="14" xfId="4" applyFont="1" applyFill="1" applyBorder="1" applyAlignment="1">
      <alignment horizontal="center"/>
    </xf>
    <xf numFmtId="0" fontId="16" fillId="3" borderId="21" xfId="4" applyFont="1" applyFill="1" applyBorder="1" applyAlignment="1">
      <alignment horizontal="center"/>
    </xf>
    <xf numFmtId="0" fontId="16" fillId="3" borderId="5" xfId="4" applyFont="1" applyFill="1" applyBorder="1" applyAlignment="1">
      <alignment horizontal="center"/>
    </xf>
    <xf numFmtId="0" fontId="5" fillId="0" borderId="0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16" fillId="3" borderId="29" xfId="4" applyFont="1" applyFill="1" applyBorder="1" applyAlignment="1">
      <alignment horizontal="center"/>
    </xf>
    <xf numFmtId="0" fontId="16" fillId="3" borderId="3" xfId="4" applyFont="1" applyFill="1" applyBorder="1" applyAlignment="1">
      <alignment horizontal="center"/>
    </xf>
    <xf numFmtId="0" fontId="10" fillId="0" borderId="4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3" applyNumberFormat="1" applyFont="1" applyBorder="1" applyAlignment="1">
      <alignment horizontal="center" vertical="center" wrapText="1"/>
    </xf>
    <xf numFmtId="0" fontId="11" fillId="0" borderId="2" xfId="3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36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horizontal="center" vertical="center" wrapText="1"/>
    </xf>
  </cellXfs>
  <cellStyles count="20">
    <cellStyle name="Euro" xfId="13"/>
    <cellStyle name="Moeda" xfId="1" builtinId="4"/>
    <cellStyle name="Moeda 2" xfId="15"/>
    <cellStyle name="Moeda 2 2" xfId="19"/>
    <cellStyle name="Moeda 3" xfId="14"/>
    <cellStyle name="Normal" xfId="0" builtinId="0"/>
    <cellStyle name="Normal 2" xfId="4"/>
    <cellStyle name="Normal 2 2" xfId="7"/>
    <cellStyle name="Normal 2 2 2" xfId="9"/>
    <cellStyle name="Normal 3" xfId="6"/>
    <cellStyle name="Normal 3 3" xfId="18"/>
    <cellStyle name="Normal 35" xfId="8"/>
    <cellStyle name="Normal 4" xfId="17"/>
    <cellStyle name="Porcentagem" xfId="2" builtinId="5"/>
    <cellStyle name="Porcentagem 2" xfId="12"/>
    <cellStyle name="Separador de milhares 2" xfId="10"/>
    <cellStyle name="Separador de milhares 3" xfId="11"/>
    <cellStyle name="Vírgula" xfId="3" builtinId="3"/>
    <cellStyle name="Vírgula 2" xfId="5"/>
    <cellStyle name="Vírgula 3" xfId="16"/>
  </cellStyles>
  <dxfs count="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colors>
    <mruColors>
      <color rgb="FFE8FDD9"/>
      <color rgb="FFFF9933"/>
      <color rgb="FFFF6600"/>
      <color rgb="FFDC3624"/>
      <color rgb="FFFFFF00"/>
      <color rgb="FFFFCCFF"/>
      <color rgb="FFFF3300"/>
      <color rgb="FFFF0000"/>
      <color rgb="FF3333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-HP\Users\pmc\Documents\Downloads\REVIS&#195;O%2002%20-%20L&#211;GICA\LOGICA%20EM%2022-07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13502561/Documents/Projetos/Teofilo%20Otoni/Levantamentos%20LUCAS/Calculadora%20de%20Quantitativos%20R02%20-%20Te&#243;filo%20Oton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13502561/Documents/Projetos/Teofilo%20Otoni/Levantamentos%20LUCAS/Levantamento%20de%20acabamento%20de%20pared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API-SINTETICO"/>
      <sheetName val="SINAPI-01-2014"/>
      <sheetName val="MAPA COTAÇÃO (MC01)"/>
      <sheetName val="estimativa de custo IRMA DULCE"/>
      <sheetName val="ELÉTRICA"/>
      <sheetName val="INFRA"/>
      <sheetName val="LÓGICA 2"/>
      <sheetName val="LÓGICA 22"/>
    </sheetNames>
    <sheetDataSet>
      <sheetData sheetId="0"/>
      <sheetData sheetId="1"/>
      <sheetData sheetId="2"/>
      <sheetData sheetId="3">
        <row r="6">
          <cell r="B6" t="str">
            <v>CASA IRMÃ DULCE</v>
          </cell>
        </row>
        <row r="7">
          <cell r="I7">
            <v>0.27279999999999999</v>
          </cell>
        </row>
      </sheetData>
      <sheetData sheetId="4">
        <row r="25">
          <cell r="F25">
            <v>25.390000000000004</v>
          </cell>
        </row>
      </sheetData>
      <sheetData sheetId="5">
        <row r="27">
          <cell r="F27">
            <v>2.8000000000000003</v>
          </cell>
        </row>
        <row r="44">
          <cell r="F44">
            <v>10.09</v>
          </cell>
        </row>
        <row r="62">
          <cell r="F62">
            <v>12.790000000000001</v>
          </cell>
        </row>
        <row r="80">
          <cell r="F80">
            <v>46.55</v>
          </cell>
        </row>
        <row r="98">
          <cell r="F98">
            <v>27</v>
          </cell>
        </row>
        <row r="116">
          <cell r="F116">
            <v>29.27</v>
          </cell>
        </row>
        <row r="134">
          <cell r="F134">
            <v>22.459999999999997</v>
          </cell>
        </row>
        <row r="152">
          <cell r="F152">
            <v>21.23</v>
          </cell>
        </row>
        <row r="170">
          <cell r="F170">
            <v>6.5099999999999989</v>
          </cell>
        </row>
        <row r="188">
          <cell r="F188">
            <v>4.9800000000000004</v>
          </cell>
        </row>
        <row r="206">
          <cell r="F206">
            <v>22.68</v>
          </cell>
        </row>
        <row r="224">
          <cell r="F224">
            <v>13.27</v>
          </cell>
        </row>
        <row r="242">
          <cell r="F242">
            <v>2.9060000000000006</v>
          </cell>
        </row>
        <row r="261">
          <cell r="F261">
            <v>2.6460000000000004</v>
          </cell>
        </row>
        <row r="279">
          <cell r="F279">
            <v>0.39760000000000001</v>
          </cell>
        </row>
        <row r="297">
          <cell r="F297">
            <v>3.98</v>
          </cell>
        </row>
        <row r="315">
          <cell r="F315">
            <v>4.2699999999999996</v>
          </cell>
        </row>
        <row r="334">
          <cell r="F334">
            <v>125.10000000000001</v>
          </cell>
        </row>
        <row r="352">
          <cell r="F352">
            <v>9.11</v>
          </cell>
        </row>
        <row r="370">
          <cell r="F370">
            <v>43.54</v>
          </cell>
        </row>
        <row r="388">
          <cell r="F388">
            <v>11.78</v>
          </cell>
        </row>
        <row r="406">
          <cell r="F406">
            <v>104.63000000000001</v>
          </cell>
        </row>
        <row r="424">
          <cell r="F424">
            <v>92.77</v>
          </cell>
        </row>
        <row r="442">
          <cell r="F442">
            <v>130.80000000000001</v>
          </cell>
        </row>
        <row r="460">
          <cell r="F460">
            <v>68.009999999999991</v>
          </cell>
        </row>
        <row r="478">
          <cell r="F478">
            <v>6.5399999999999991</v>
          </cell>
        </row>
        <row r="496">
          <cell r="F496">
            <v>77.89</v>
          </cell>
        </row>
        <row r="514">
          <cell r="F514">
            <v>33.94</v>
          </cell>
        </row>
        <row r="532">
          <cell r="F532">
            <v>3.9999999999999996</v>
          </cell>
        </row>
      </sheetData>
      <sheetData sheetId="6">
        <row r="24">
          <cell r="F24">
            <v>8.7899999999999991</v>
          </cell>
        </row>
        <row r="42">
          <cell r="F42">
            <v>20.28</v>
          </cell>
        </row>
        <row r="78">
          <cell r="F78">
            <v>54.65</v>
          </cell>
        </row>
        <row r="96">
          <cell r="F96">
            <v>1.37</v>
          </cell>
        </row>
        <row r="116">
          <cell r="F116">
            <v>93.740000000000009</v>
          </cell>
        </row>
        <row r="134">
          <cell r="F134">
            <v>22.82</v>
          </cell>
        </row>
        <row r="155">
          <cell r="F155">
            <v>372.28999999999996</v>
          </cell>
        </row>
        <row r="177">
          <cell r="F177">
            <v>1567.1299999999997</v>
          </cell>
        </row>
        <row r="195">
          <cell r="F195">
            <v>1038.8</v>
          </cell>
        </row>
        <row r="213">
          <cell r="F213">
            <v>300.60000000000002</v>
          </cell>
        </row>
        <row r="231">
          <cell r="F231">
            <v>41.78</v>
          </cell>
        </row>
        <row r="249">
          <cell r="F249">
            <v>48.029999999999994</v>
          </cell>
        </row>
        <row r="267">
          <cell r="F267">
            <v>55.91</v>
          </cell>
        </row>
        <row r="285">
          <cell r="F285">
            <v>11.819999999999999</v>
          </cell>
        </row>
        <row r="303">
          <cell r="F303">
            <v>1.5000000000000002</v>
          </cell>
        </row>
        <row r="321">
          <cell r="F321">
            <v>2.59</v>
          </cell>
        </row>
        <row r="339">
          <cell r="F339">
            <v>3821.9100000000003</v>
          </cell>
        </row>
        <row r="357">
          <cell r="F357">
            <v>24.71</v>
          </cell>
        </row>
        <row r="374">
          <cell r="F374">
            <v>16.48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Configurações_Gerais"/>
      <sheetName val="00.Fundações"/>
      <sheetName val="00. Estrutura"/>
      <sheetName val="00.Especificação&amp;Acabamentos"/>
      <sheetName val="00.Tabela Acabamentos"/>
      <sheetName val="00. Esquadrias e Ferragens"/>
      <sheetName val="00.Alvenaria e Divisórias"/>
      <sheetName val="00.Tabela Item"/>
      <sheetName val="00. Tabela Geral"/>
      <sheetName val="99.Layout-Levantamento"/>
      <sheetName val="98.Layout-Item"/>
      <sheetName val="97.Layout-Geral"/>
      <sheetName val="96.Layout-Resumo Piso"/>
      <sheetName val="95.Layout-Resumo Rodapé"/>
      <sheetName val="94.Layout-Resumo Parede"/>
      <sheetName val="93.Layout-Resumo Teto"/>
      <sheetName val="92.Layout-Resumo"/>
      <sheetName val="Índices&amp;Referências"/>
      <sheetName val="Calculadora de Quantitativos R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.Tabela Acabamentos"/>
      <sheetName val="Plan1"/>
      <sheetName val="Levantamento de acabamento de p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8" tint="0.59999389629810485"/>
  </sheetPr>
  <dimension ref="A1:D97"/>
  <sheetViews>
    <sheetView showGridLines="0" tabSelected="1" showWhiteSpace="0" view="pageLayout" topLeftCell="A7" zoomScaleNormal="100" workbookViewId="0">
      <selection activeCell="B44" sqref="B44"/>
    </sheetView>
  </sheetViews>
  <sheetFormatPr defaultColWidth="9.140625" defaultRowHeight="12.75" x14ac:dyDescent="0.25"/>
  <cols>
    <col min="1" max="1" width="10.7109375" style="3" customWidth="1"/>
    <col min="2" max="2" width="55.85546875" style="4" customWidth="1"/>
    <col min="3" max="3" width="17.28515625" style="4" customWidth="1"/>
    <col min="4" max="4" width="17.42578125" style="3" customWidth="1"/>
    <col min="5" max="16384" width="9.140625" style="4"/>
  </cols>
  <sheetData>
    <row r="1" spans="1:4" ht="88.5" customHeight="1" x14ac:dyDescent="0.25">
      <c r="A1" s="24" t="s">
        <v>2</v>
      </c>
      <c r="B1" s="243" t="str">
        <f>'PLANILHA ORÇAMENTARIA'!B1:H1</f>
        <v>Reforma Geral do Hospital Adauto Botelho, localizada no município de Cuiabá – Mato Grosso</v>
      </c>
      <c r="C1" s="243"/>
      <c r="D1" s="243"/>
    </row>
    <row r="2" spans="1:4" x14ac:dyDescent="0.25">
      <c r="A2" s="37"/>
      <c r="B2" s="21"/>
      <c r="C2" s="21"/>
      <c r="D2" s="21"/>
    </row>
    <row r="3" spans="1:4" x14ac:dyDescent="0.25">
      <c r="A3" s="37" t="s">
        <v>28</v>
      </c>
      <c r="B3" s="5" t="str">
        <f>'PLANILHA ORÇAMENTARIA'!B2</f>
        <v>Cuiabá - MT</v>
      </c>
      <c r="C3" s="5"/>
    </row>
    <row r="4" spans="1:4" x14ac:dyDescent="0.25">
      <c r="A4" s="45" t="s">
        <v>29</v>
      </c>
      <c r="B4" s="46" t="str">
        <f>'PLANILHA ORÇAMENTARIA'!B3</f>
        <v>rua adauto botelho</v>
      </c>
      <c r="C4" s="46"/>
      <c r="D4" s="47"/>
    </row>
    <row r="5" spans="1:4" x14ac:dyDescent="0.25">
      <c r="A5" s="12" t="s">
        <v>19</v>
      </c>
      <c r="B5" s="17">
        <f>'PLANILHA ORÇAMENTARIA'!E2</f>
        <v>0.26729999999999998</v>
      </c>
      <c r="C5" s="14"/>
      <c r="D5" s="58"/>
    </row>
    <row r="6" spans="1:4" x14ac:dyDescent="0.25">
      <c r="A6" s="12" t="s">
        <v>30</v>
      </c>
      <c r="B6" s="16" t="str">
        <f>'PLANILHA ORÇAMENTARIA'!H2</f>
        <v>SINAPI - 10/2019</v>
      </c>
      <c r="C6" s="14"/>
      <c r="D6" s="4"/>
    </row>
    <row r="7" spans="1:4" x14ac:dyDescent="0.25">
      <c r="A7" s="15"/>
      <c r="B7" s="13"/>
      <c r="C7" s="13"/>
      <c r="D7" s="6"/>
    </row>
    <row r="8" spans="1:4" ht="13.5" thickBot="1" x14ac:dyDescent="0.3">
      <c r="A8" s="7"/>
      <c r="B8" s="8"/>
      <c r="C8" s="8"/>
      <c r="D8" s="9"/>
    </row>
    <row r="9" spans="1:4" ht="13.5" thickTop="1" x14ac:dyDescent="0.25">
      <c r="A9" s="244" t="s">
        <v>31</v>
      </c>
      <c r="B9" s="244"/>
      <c r="C9" s="244"/>
      <c r="D9" s="244"/>
    </row>
    <row r="10" spans="1:4" s="3" customFormat="1" x14ac:dyDescent="0.25">
      <c r="A10" s="11" t="s">
        <v>0</v>
      </c>
      <c r="B10" s="11" t="s">
        <v>1</v>
      </c>
      <c r="C10" s="2" t="s">
        <v>3</v>
      </c>
      <c r="D10" s="11" t="s">
        <v>22</v>
      </c>
    </row>
    <row r="11" spans="1:4" x14ac:dyDescent="0.25">
      <c r="A11" s="3" t="str">
        <f>'PLANILHA ORÇAMENTARIA'!A8</f>
        <v>1.0</v>
      </c>
      <c r="B11" s="44" t="str">
        <f>'PLANILHA ORÇAMENTARIA'!C8</f>
        <v>ADMINISTRAÇÃO DE OBRA</v>
      </c>
      <c r="C11" s="10">
        <f t="shared" ref="C11:C33" si="0">D11/$D$34</f>
        <v>5.4833027099687758E-2</v>
      </c>
      <c r="D11" s="22">
        <f>'PLANILHA ORÇAMENTARIA'!H10</f>
        <v>806565.73</v>
      </c>
    </row>
    <row r="12" spans="1:4" x14ac:dyDescent="0.25">
      <c r="A12" s="3" t="str">
        <f>'PLANILHA ORÇAMENTARIA'!A13</f>
        <v>2.0</v>
      </c>
      <c r="B12" s="4" t="str">
        <f>'PLANILHA ORÇAMENTARIA'!C13</f>
        <v>INSTALAÇÕES PROVISÓRIAS</v>
      </c>
      <c r="C12" s="10">
        <f t="shared" si="0"/>
        <v>2.1988121522297271E-2</v>
      </c>
      <c r="D12" s="22">
        <f>'PLANILHA ORÇAMENTARIA'!H26</f>
        <v>323434</v>
      </c>
    </row>
    <row r="13" spans="1:4" x14ac:dyDescent="0.25">
      <c r="A13" s="3" t="str">
        <f>'PLANILHA ORÇAMENTARIA'!A29</f>
        <v>3.0</v>
      </c>
      <c r="B13" s="4" t="str">
        <f>'PLANILHA ORÇAMENTARIA'!C29</f>
        <v>SERVIÇOS  PRELIMINARES</v>
      </c>
      <c r="C13" s="10">
        <f t="shared" si="0"/>
        <v>3.2107094014905302E-2</v>
      </c>
      <c r="D13" s="22">
        <f>'PLANILHA ORÇAMENTARIA'!H48</f>
        <v>472278.89999999997</v>
      </c>
    </row>
    <row r="14" spans="1:4" x14ac:dyDescent="0.25">
      <c r="A14" s="3" t="str">
        <f>'PLANILHA ORÇAMENTARIA'!A49</f>
        <v>4.0</v>
      </c>
      <c r="B14" s="4" t="str">
        <f>'PLANILHA ORÇAMENTARIA'!C49</f>
        <v>ALVENARIAS DE DIVISÓRISA</v>
      </c>
      <c r="C14" s="10">
        <f t="shared" si="0"/>
        <v>4.8144537810126148E-2</v>
      </c>
      <c r="D14" s="22">
        <f>'PLANILHA ORÇAMENTARIA'!H62</f>
        <v>708181.48000000021</v>
      </c>
    </row>
    <row r="15" spans="1:4" x14ac:dyDescent="0.25">
      <c r="A15" s="3" t="str">
        <f>'PLANILHA ORÇAMENTARIA'!A63</f>
        <v>5.0</v>
      </c>
      <c r="B15" s="4" t="str">
        <f>'PLANILHA ORÇAMENTARIA'!C63</f>
        <v>ESQUADRIAS E FERRAGENS</v>
      </c>
      <c r="C15" s="10">
        <f t="shared" si="0"/>
        <v>3.0851118922323624E-2</v>
      </c>
      <c r="D15" s="22">
        <f>'PLANILHA ORÇAMENTARIA'!H88</f>
        <v>453804.14999999997</v>
      </c>
    </row>
    <row r="16" spans="1:4" x14ac:dyDescent="0.25">
      <c r="A16" s="3" t="str">
        <f>'PLANILHA ORÇAMENTARIA'!A89</f>
        <v>6.0</v>
      </c>
      <c r="B16" s="4" t="str">
        <f>'PLANILHA ORÇAMENTARIA'!C89</f>
        <v>COBERTURA</v>
      </c>
      <c r="C16" s="10">
        <f t="shared" si="0"/>
        <v>5.2309743412978553E-2</v>
      </c>
      <c r="D16" s="22">
        <f>'PLANILHA ORÇAMENTARIA'!H96</f>
        <v>769449.52</v>
      </c>
    </row>
    <row r="17" spans="1:4" x14ac:dyDescent="0.25">
      <c r="A17" s="3" t="str">
        <f>'PLANILHA ORÇAMENTARIA'!A97</f>
        <v>7.0</v>
      </c>
      <c r="B17" s="4" t="str">
        <f>'PLANILHA ORÇAMENTARIA'!C97</f>
        <v>IMPERMEABILIZAÇÃO</v>
      </c>
      <c r="C17" s="10">
        <f t="shared" si="0"/>
        <v>5.0343375796022632E-2</v>
      </c>
      <c r="D17" s="22">
        <f>'PLANILHA ORÇAMENTARIA'!H99</f>
        <v>740525.26</v>
      </c>
    </row>
    <row r="18" spans="1:4" x14ac:dyDescent="0.25">
      <c r="A18" s="3" t="str">
        <f>'PLANILHA ORÇAMENTARIA'!A100</f>
        <v>8.0</v>
      </c>
      <c r="B18" s="4" t="str">
        <f>'PLANILHA ORÇAMENTARIA'!C100</f>
        <v>REVESTIMENTO</v>
      </c>
      <c r="C18" s="10">
        <f t="shared" si="0"/>
        <v>7.77787625390262E-2</v>
      </c>
      <c r="D18" s="22">
        <f>'PLANILHA ORÇAMENTARIA'!H109</f>
        <v>1144085.74</v>
      </c>
    </row>
    <row r="19" spans="1:4" x14ac:dyDescent="0.25">
      <c r="A19" s="3" t="str">
        <f>'PLANILHA ORÇAMENTARIA'!A110</f>
        <v>9.0</v>
      </c>
      <c r="B19" s="4" t="str">
        <f>'PLANILHA ORÇAMENTARIA'!C110</f>
        <v>FORRO</v>
      </c>
      <c r="C19" s="10">
        <f t="shared" si="0"/>
        <v>1.620727839957465E-2</v>
      </c>
      <c r="D19" s="22">
        <f>'PLANILHA ORÇAMENTARIA'!H113</f>
        <v>238400.76</v>
      </c>
    </row>
    <row r="20" spans="1:4" x14ac:dyDescent="0.25">
      <c r="A20" s="3" t="str">
        <f>'PLANILHA ORÇAMENTARIA'!A114</f>
        <v>10.0</v>
      </c>
      <c r="B20" s="4" t="str">
        <f>'PLANILHA ORÇAMENTARIA'!C114</f>
        <v>PINTURA</v>
      </c>
      <c r="C20" s="10">
        <f t="shared" si="0"/>
        <v>3.1532181397079202E-2</v>
      </c>
      <c r="D20" s="22">
        <f>'PLANILHA ORÇAMENTARIA'!H126</f>
        <v>463822.23</v>
      </c>
    </row>
    <row r="21" spans="1:4" x14ac:dyDescent="0.25">
      <c r="A21" s="3" t="str">
        <f>'PLANILHA ORÇAMENTARIA'!A127</f>
        <v>11.0</v>
      </c>
      <c r="B21" s="4" t="str">
        <f>'PLANILHA ORÇAMENTARIA'!C127</f>
        <v>LOUÇAS E METAIS</v>
      </c>
      <c r="C21" s="10">
        <f t="shared" si="0"/>
        <v>3.2887623584896657E-2</v>
      </c>
      <c r="D21" s="22">
        <f>'PLANILHA ORÇAMENTARIA'!H149</f>
        <v>483760.08999999997</v>
      </c>
    </row>
    <row r="22" spans="1:4" x14ac:dyDescent="0.25">
      <c r="A22" s="3" t="str">
        <f>'PLANILHA ORÇAMENTARIA'!A150</f>
        <v>12.0</v>
      </c>
      <c r="B22" s="4" t="str">
        <f>'PLANILHA ORÇAMENTARIA'!C150</f>
        <v>PISOS E PAVIMENTAÇÕES</v>
      </c>
      <c r="C22" s="10">
        <f t="shared" si="0"/>
        <v>0.10009377104364607</v>
      </c>
      <c r="D22" s="22">
        <f>'PLANILHA ORÇAMENTARIA'!H173</f>
        <v>1472328.08</v>
      </c>
    </row>
    <row r="23" spans="1:4" x14ac:dyDescent="0.25">
      <c r="A23" s="3" t="str">
        <f>'PLANILHA ORÇAMENTARIA'!A174</f>
        <v>13.0</v>
      </c>
      <c r="B23" s="4" t="str">
        <f>'PLANILHA ORÇAMENTARIA'!C174</f>
        <v>SERVIÇOS COMPLEMENTARES</v>
      </c>
      <c r="C23" s="10">
        <f t="shared" si="0"/>
        <v>1.5347770551430412E-2</v>
      </c>
      <c r="D23" s="22">
        <f>'PLANILHA ORÇAMENTARIA'!H178</f>
        <v>225757.84</v>
      </c>
    </row>
    <row r="24" spans="1:4" x14ac:dyDescent="0.25">
      <c r="A24" s="3" t="str">
        <f>'PLANILHA ORÇAMENTARIA'!A179</f>
        <v>14.0</v>
      </c>
      <c r="B24" s="4" t="str">
        <f>'PLANILHA ORÇAMENTARIA'!C179</f>
        <v>PAISAGISMO</v>
      </c>
      <c r="C24" s="10">
        <f t="shared" si="0"/>
        <v>1.6068592399013523E-2</v>
      </c>
      <c r="D24" s="22">
        <f>'PLANILHA ORÇAMENTARIA'!H188</f>
        <v>236360.75999999998</v>
      </c>
    </row>
    <row r="25" spans="1:4" x14ac:dyDescent="0.25">
      <c r="A25" s="3" t="str">
        <f>'PLANILHA ORÇAMENTARIA'!A189</f>
        <v>15.0</v>
      </c>
      <c r="B25" s="4" t="str">
        <f>'PLANILHA ORÇAMENTARIA'!C189</f>
        <v>ACESSIBILIDADE</v>
      </c>
      <c r="C25" s="10">
        <f t="shared" si="0"/>
        <v>1.7584445341479998E-2</v>
      </c>
      <c r="D25" s="22">
        <f>'PLANILHA ORÇAMENTARIA'!H209</f>
        <v>258658.17999999996</v>
      </c>
    </row>
    <row r="26" spans="1:4" x14ac:dyDescent="0.25">
      <c r="A26" s="3" t="str">
        <f>'PLANILHA ORÇAMENTARIA'!A210</f>
        <v>16.0</v>
      </c>
      <c r="B26" s="4" t="str">
        <f>'PLANILHA ORÇAMENTARIA'!C210</f>
        <v xml:space="preserve"> GASES</v>
      </c>
      <c r="C26" s="10">
        <f t="shared" si="0"/>
        <v>3.9967918501710199E-3</v>
      </c>
      <c r="D26" s="22">
        <f>'PLANILHA ORÇAMENTARIA'!H286</f>
        <v>58790.760000000009</v>
      </c>
    </row>
    <row r="27" spans="1:4" x14ac:dyDescent="0.25">
      <c r="A27" s="3" t="str">
        <f>'PLANILHA ORÇAMENTARIA'!A287</f>
        <v>17.0</v>
      </c>
      <c r="B27" s="4" t="str">
        <f>'PLANILHA ORÇAMENTARIA'!C287</f>
        <v>LIMPEZA FINAL DA OBRA</v>
      </c>
      <c r="C27" s="10">
        <f t="shared" si="0"/>
        <v>2.9865200824167933E-3</v>
      </c>
      <c r="D27" s="22">
        <f>'PLANILHA ORÇAMENTARIA'!H291</f>
        <v>43930.18</v>
      </c>
    </row>
    <row r="28" spans="1:4" x14ac:dyDescent="0.25">
      <c r="A28" s="3" t="str">
        <f>'PLANILHA ORÇAMENTARIA'!A294</f>
        <v>18.0</v>
      </c>
      <c r="B28" s="4" t="str">
        <f>'PLANILHA ORÇAMENTARIA'!C294</f>
        <v>BAIXA TENSÃO</v>
      </c>
      <c r="C28" s="10">
        <f t="shared" si="0"/>
        <v>0.11932888707647138</v>
      </c>
      <c r="D28" s="22">
        <f>'PLANILHA ORÇAMENTARIA'!H362</f>
        <v>1755266.7800000005</v>
      </c>
    </row>
    <row r="29" spans="1:4" x14ac:dyDescent="0.25">
      <c r="A29" s="3" t="s">
        <v>2188</v>
      </c>
      <c r="B29" s="4" t="str">
        <f>'PLANILHA ORÇAMENTARIA'!C363</f>
        <v>ALTA TENSÃO</v>
      </c>
      <c r="C29" s="10">
        <f t="shared" si="0"/>
        <v>2.2096161995734408E-2</v>
      </c>
      <c r="D29" s="22">
        <f>'PLANILHA ORÇAMENTARIA'!H409</f>
        <v>325023.22000000003</v>
      </c>
    </row>
    <row r="30" spans="1:4" x14ac:dyDescent="0.25">
      <c r="A30" s="3" t="str">
        <f>'PLANILHA ORÇAMENTARIA'!A412</f>
        <v>20.0</v>
      </c>
      <c r="B30" s="4" t="str">
        <f>'PLANILHA ORÇAMENTARIA'!C412</f>
        <v>LÓGICA</v>
      </c>
      <c r="C30" s="10">
        <f t="shared" si="0"/>
        <v>1.189058961344266E-2</v>
      </c>
      <c r="D30" s="22">
        <f>'PLANILHA ORÇAMENTARIA'!H450</f>
        <v>174904.48</v>
      </c>
    </row>
    <row r="31" spans="1:4" x14ac:dyDescent="0.25">
      <c r="A31" s="3" t="str">
        <f>'PLANILHA ORÇAMENTARIA'!A453</f>
        <v>21.0</v>
      </c>
      <c r="B31" s="200" t="s">
        <v>80</v>
      </c>
      <c r="C31" s="10">
        <f t="shared" si="0"/>
        <v>5.6699732509240444E-2</v>
      </c>
      <c r="D31" s="22">
        <f>'PLANILHA ORÇAMENTARIA'!H590</f>
        <v>834024.00999999989</v>
      </c>
    </row>
    <row r="32" spans="1:4" x14ac:dyDescent="0.25">
      <c r="A32" s="3" t="str">
        <f>'PLANILHA ORÇAMENTARIA'!A454</f>
        <v>21.1</v>
      </c>
      <c r="B32" s="4" t="s">
        <v>617</v>
      </c>
      <c r="C32" s="10">
        <f t="shared" si="0"/>
        <v>9.184495343493802E-3</v>
      </c>
      <c r="D32" s="22">
        <f>'PLANILHA ORÇAMENTARIA'!H634</f>
        <v>135099.22</v>
      </c>
    </row>
    <row r="33" spans="1:4" ht="13.5" thickBot="1" x14ac:dyDescent="0.3">
      <c r="A33" s="3" t="s">
        <v>2307</v>
      </c>
      <c r="B33" s="4" t="s">
        <v>2306</v>
      </c>
      <c r="C33" s="10">
        <f t="shared" si="0"/>
        <v>0.17573937769454151</v>
      </c>
      <c r="D33" s="22">
        <v>2585036.19</v>
      </c>
    </row>
    <row r="34" spans="1:4" ht="13.5" thickTop="1" x14ac:dyDescent="0.25">
      <c r="A34" s="18"/>
      <c r="B34" s="19" t="s">
        <v>27</v>
      </c>
      <c r="C34" s="20">
        <f>SUM(C11:C33)</f>
        <v>0.99999999999999989</v>
      </c>
      <c r="D34" s="23">
        <f>SUM(D11:D33)</f>
        <v>14709487.560000001</v>
      </c>
    </row>
    <row r="35" spans="1:4" x14ac:dyDescent="0.25">
      <c r="A35" s="245"/>
      <c r="B35" s="245"/>
      <c r="C35" s="245"/>
      <c r="D35" s="245"/>
    </row>
    <row r="36" spans="1:4" x14ac:dyDescent="0.25">
      <c r="A36" s="37"/>
      <c r="B36" s="5"/>
      <c r="C36" s="5"/>
      <c r="D36" s="6"/>
    </row>
    <row r="37" spans="1:4" x14ac:dyDescent="0.25">
      <c r="A37" s="37"/>
      <c r="B37" s="5"/>
      <c r="C37" s="5"/>
      <c r="D37" s="6"/>
    </row>
    <row r="38" spans="1:4" x14ac:dyDescent="0.25">
      <c r="A38" s="37"/>
      <c r="B38" s="5"/>
      <c r="C38" s="5"/>
      <c r="D38" s="6"/>
    </row>
    <row r="39" spans="1:4" x14ac:dyDescent="0.25">
      <c r="A39" s="37"/>
      <c r="B39" s="5"/>
      <c r="C39" s="5"/>
      <c r="D39" s="6"/>
    </row>
    <row r="41" spans="1:4" x14ac:dyDescent="0.25">
      <c r="A41" s="4"/>
      <c r="D41" s="4"/>
    </row>
    <row r="42" spans="1:4" x14ac:dyDescent="0.25">
      <c r="A42" s="4"/>
      <c r="D42" s="4"/>
    </row>
    <row r="44" spans="1:4" x14ac:dyDescent="0.25">
      <c r="B44" s="4" t="s">
        <v>2314</v>
      </c>
    </row>
    <row r="51" spans="1:4" x14ac:dyDescent="0.25">
      <c r="A51" s="4"/>
      <c r="D51" s="4"/>
    </row>
    <row r="52" spans="1:4" x14ac:dyDescent="0.25">
      <c r="A52" s="4"/>
      <c r="D52" s="4"/>
    </row>
    <row r="67" spans="1:4" x14ac:dyDescent="0.25">
      <c r="A67" s="4"/>
      <c r="D67" s="4"/>
    </row>
    <row r="68" spans="1:4" x14ac:dyDescent="0.25">
      <c r="A68" s="4"/>
      <c r="D68" s="4"/>
    </row>
    <row r="87" spans="3:4" x14ac:dyDescent="0.25">
      <c r="C87" s="48"/>
      <c r="D87" s="48"/>
    </row>
    <row r="88" spans="3:4" x14ac:dyDescent="0.25">
      <c r="C88" s="48"/>
      <c r="D88" s="48"/>
    </row>
    <row r="89" spans="3:4" x14ac:dyDescent="0.25">
      <c r="C89" s="48"/>
      <c r="D89" s="48"/>
    </row>
    <row r="90" spans="3:4" x14ac:dyDescent="0.25">
      <c r="C90" s="48"/>
      <c r="D90" s="49"/>
    </row>
    <row r="91" spans="3:4" x14ac:dyDescent="0.25">
      <c r="C91" s="48"/>
      <c r="D91" s="49"/>
    </row>
    <row r="92" spans="3:4" x14ac:dyDescent="0.25">
      <c r="C92" s="48"/>
      <c r="D92" s="49"/>
    </row>
    <row r="93" spans="3:4" x14ac:dyDescent="0.25">
      <c r="C93" s="48"/>
      <c r="D93" s="49"/>
    </row>
    <row r="94" spans="3:4" x14ac:dyDescent="0.25">
      <c r="C94" s="48"/>
      <c r="D94" s="49"/>
    </row>
    <row r="95" spans="3:4" x14ac:dyDescent="0.25">
      <c r="C95" s="48"/>
      <c r="D95" s="49"/>
    </row>
    <row r="96" spans="3:4" x14ac:dyDescent="0.25">
      <c r="C96" s="48"/>
      <c r="D96" s="49"/>
    </row>
    <row r="97" spans="3:4" x14ac:dyDescent="0.25">
      <c r="C97" s="48"/>
      <c r="D97" s="49"/>
    </row>
  </sheetData>
  <mergeCells count="3">
    <mergeCell ref="B1:D1"/>
    <mergeCell ref="A9:D9"/>
    <mergeCell ref="A35:D35"/>
  </mergeCells>
  <conditionalFormatting sqref="A13:D19 A9:D11 A28:D35">
    <cfRule type="expression" dxfId="2" priority="7">
      <formula>EVEN(ROW())=ROW()</formula>
    </cfRule>
  </conditionalFormatting>
  <conditionalFormatting sqref="A12:D12">
    <cfRule type="expression" dxfId="1" priority="5">
      <formula>EVEN(ROW())=ROW()</formula>
    </cfRule>
  </conditionalFormatting>
  <conditionalFormatting sqref="A20:D27">
    <cfRule type="expression" dxfId="0" priority="4">
      <formula>EVEN(ROW())=ROW()</formula>
    </cfRule>
  </conditionalFormatting>
  <pageMargins left="0.511811024" right="0.511811024" top="0.890625" bottom="0.92031249999999998" header="0.31496062000000002" footer="0.31496062000000002"/>
  <pageSetup paperSize="9" scale="90" orientation="portrait" r:id="rId1"/>
  <headerFooter>
    <oddFooter>&amp;RPLANILHA RESUMO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8" tint="0.59999389629810485"/>
    <pageSetUpPr fitToPage="1"/>
  </sheetPr>
  <dimension ref="A1:P1122"/>
  <sheetViews>
    <sheetView showGridLines="0" zoomScale="60" zoomScaleNormal="60" zoomScalePageLayoutView="85" workbookViewId="0">
      <selection activeCell="H1118" sqref="A1:H1118"/>
    </sheetView>
  </sheetViews>
  <sheetFormatPr defaultColWidth="9.140625" defaultRowHeight="15.75" outlineLevelRow="2" x14ac:dyDescent="0.25"/>
  <cols>
    <col min="1" max="1" width="10.7109375" style="81" customWidth="1"/>
    <col min="2" max="2" width="14.42578125" style="81" customWidth="1"/>
    <col min="3" max="3" width="80.140625" style="30" customWidth="1"/>
    <col min="4" max="4" width="9.42578125" style="81" customWidth="1"/>
    <col min="5" max="5" width="12.140625" style="163" customWidth="1"/>
    <col min="6" max="6" width="16.28515625" style="82" customWidth="1"/>
    <col min="7" max="7" width="21.5703125" style="83" customWidth="1"/>
    <col min="8" max="8" width="28.140625" style="84" customWidth="1"/>
    <col min="9" max="9" width="57" style="25" customWidth="1"/>
    <col min="10" max="10" width="16.7109375" style="25" bestFit="1" customWidth="1"/>
    <col min="11" max="15" width="9.140625" style="25"/>
    <col min="16" max="16" width="13.28515625" style="25" bestFit="1" customWidth="1"/>
    <col min="17" max="16384" width="9.140625" style="25"/>
  </cols>
  <sheetData>
    <row r="1" spans="1:9" s="1" customFormat="1" ht="58.5" customHeight="1" x14ac:dyDescent="0.25">
      <c r="A1" s="59" t="s">
        <v>78</v>
      </c>
      <c r="B1" s="248" t="s">
        <v>870</v>
      </c>
      <c r="C1" s="248"/>
      <c r="D1" s="248"/>
      <c r="E1" s="248"/>
      <c r="F1" s="248"/>
      <c r="G1" s="248"/>
      <c r="H1" s="248"/>
      <c r="I1" s="148"/>
    </row>
    <row r="2" spans="1:9" x14ac:dyDescent="0.25">
      <c r="A2" s="60" t="s">
        <v>77</v>
      </c>
      <c r="B2" s="61" t="s">
        <v>871</v>
      </c>
      <c r="C2" s="62"/>
      <c r="D2" s="63" t="s">
        <v>19</v>
      </c>
      <c r="E2" s="149">
        <v>0.26729999999999998</v>
      </c>
      <c r="F2" s="64"/>
      <c r="G2" s="65" t="s">
        <v>30</v>
      </c>
      <c r="H2" s="66" t="s">
        <v>872</v>
      </c>
      <c r="I2" s="30"/>
    </row>
    <row r="3" spans="1:9" x14ac:dyDescent="0.25">
      <c r="A3" s="60" t="s">
        <v>79</v>
      </c>
      <c r="B3" s="61" t="s">
        <v>873</v>
      </c>
      <c r="C3" s="62"/>
      <c r="D3" s="63"/>
      <c r="E3" s="150"/>
      <c r="F3" s="64"/>
      <c r="G3" s="65"/>
      <c r="H3" s="68"/>
      <c r="I3" s="30"/>
    </row>
    <row r="4" spans="1:9" ht="16.5" thickBot="1" x14ac:dyDescent="0.3">
      <c r="A4" s="69"/>
      <c r="B4" s="70"/>
      <c r="C4" s="71"/>
      <c r="D4" s="72"/>
      <c r="E4" s="151"/>
      <c r="F4" s="73"/>
      <c r="G4" s="74"/>
      <c r="H4" s="73"/>
      <c r="I4" s="30"/>
    </row>
    <row r="5" spans="1:9" ht="16.5" customHeight="1" thickTop="1" x14ac:dyDescent="0.25">
      <c r="A5" s="249" t="s">
        <v>21</v>
      </c>
      <c r="B5" s="249"/>
      <c r="C5" s="249"/>
      <c r="D5" s="249"/>
      <c r="E5" s="249"/>
      <c r="F5" s="249"/>
      <c r="G5" s="249"/>
      <c r="H5" s="249"/>
      <c r="I5" s="102"/>
    </row>
    <row r="6" spans="1:9" s="26" customFormat="1" x14ac:dyDescent="0.25">
      <c r="A6" s="92" t="s">
        <v>0</v>
      </c>
      <c r="B6" s="103" t="s">
        <v>4</v>
      </c>
      <c r="C6" s="103" t="s">
        <v>1</v>
      </c>
      <c r="D6" s="103" t="s">
        <v>5</v>
      </c>
      <c r="E6" s="75" t="s">
        <v>6</v>
      </c>
      <c r="F6" s="75" t="s">
        <v>32</v>
      </c>
      <c r="G6" s="76" t="s">
        <v>7</v>
      </c>
      <c r="H6" s="75" t="s">
        <v>8</v>
      </c>
      <c r="I6" s="81"/>
    </row>
    <row r="7" spans="1:9" s="26" customFormat="1" x14ac:dyDescent="0.25">
      <c r="A7" s="250" t="s">
        <v>315</v>
      </c>
      <c r="B7" s="250"/>
      <c r="C7" s="250"/>
      <c r="D7" s="250"/>
      <c r="E7" s="250"/>
      <c r="F7" s="250"/>
      <c r="G7" s="250"/>
      <c r="H7" s="250"/>
      <c r="I7" s="81"/>
    </row>
    <row r="8" spans="1:9" s="26" customFormat="1" outlineLevel="1" x14ac:dyDescent="0.25">
      <c r="A8" s="38" t="s">
        <v>770</v>
      </c>
      <c r="B8" s="38"/>
      <c r="C8" s="39" t="s">
        <v>34</v>
      </c>
      <c r="D8" s="38"/>
      <c r="E8" s="153"/>
      <c r="F8" s="40"/>
      <c r="G8" s="52"/>
      <c r="H8" s="41"/>
      <c r="I8" s="81"/>
    </row>
    <row r="9" spans="1:9" s="81" customFormat="1" outlineLevel="2" x14ac:dyDescent="0.25">
      <c r="A9" s="27" t="s">
        <v>13</v>
      </c>
      <c r="B9" s="27" t="s">
        <v>783</v>
      </c>
      <c r="C9" s="28" t="s">
        <v>874</v>
      </c>
      <c r="D9" s="27" t="s">
        <v>33</v>
      </c>
      <c r="E9" s="153">
        <v>1</v>
      </c>
      <c r="F9" s="29">
        <v>636444.19999999995</v>
      </c>
      <c r="G9" s="57">
        <f>TRUNC(F9*(1+$E$2),2)</f>
        <v>806565.73</v>
      </c>
      <c r="H9" s="29">
        <f>TRUNC((G9*E9),2)</f>
        <v>806565.73</v>
      </c>
    </row>
    <row r="10" spans="1:9" s="26" customFormat="1" outlineLevel="1" x14ac:dyDescent="0.25">
      <c r="A10" s="51"/>
      <c r="B10" s="51"/>
      <c r="C10" s="31" t="s">
        <v>12</v>
      </c>
      <c r="D10" s="51"/>
      <c r="E10" s="154"/>
      <c r="F10" s="32"/>
      <c r="G10" s="56"/>
      <c r="H10" s="33">
        <f>SUM(H9)</f>
        <v>806565.73</v>
      </c>
      <c r="I10" s="81"/>
    </row>
    <row r="11" spans="1:9" ht="15.75" customHeight="1" x14ac:dyDescent="0.25">
      <c r="A11" s="51"/>
      <c r="B11" s="51"/>
      <c r="C11" s="247" t="s">
        <v>314</v>
      </c>
      <c r="D11" s="247"/>
      <c r="E11" s="247"/>
      <c r="F11" s="247"/>
      <c r="G11" s="56"/>
      <c r="H11" s="33">
        <f>H10</f>
        <v>806565.73</v>
      </c>
    </row>
    <row r="12" spans="1:9" s="26" customFormat="1" x14ac:dyDescent="0.25">
      <c r="A12" s="250" t="s">
        <v>316</v>
      </c>
      <c r="B12" s="250"/>
      <c r="C12" s="250"/>
      <c r="D12" s="250"/>
      <c r="E12" s="250"/>
      <c r="F12" s="250"/>
      <c r="G12" s="250"/>
      <c r="H12" s="250"/>
      <c r="I12" s="81"/>
    </row>
    <row r="13" spans="1:9" outlineLevel="1" x14ac:dyDescent="0.25">
      <c r="A13" s="38" t="s">
        <v>771</v>
      </c>
      <c r="B13" s="38"/>
      <c r="C13" s="39" t="s">
        <v>312</v>
      </c>
      <c r="D13" s="38"/>
      <c r="E13" s="153"/>
      <c r="F13" s="40"/>
      <c r="G13" s="52"/>
      <c r="H13" s="41"/>
    </row>
    <row r="14" spans="1:9" outlineLevel="2" x14ac:dyDescent="0.25">
      <c r="A14" s="27" t="s">
        <v>14</v>
      </c>
      <c r="B14" s="27" t="s">
        <v>137</v>
      </c>
      <c r="C14" s="28" t="s">
        <v>67</v>
      </c>
      <c r="D14" s="27" t="s">
        <v>40</v>
      </c>
      <c r="E14" s="153">
        <v>13.22</v>
      </c>
      <c r="F14" s="29">
        <v>373.69</v>
      </c>
      <c r="G14" s="57">
        <f t="shared" ref="G14:G24" si="0">TRUNC(F14*(1+$E$2),2)</f>
        <v>473.57</v>
      </c>
      <c r="H14" s="29">
        <f t="shared" ref="H14:H24" si="1">TRUNC((G14*E14),2)</f>
        <v>6260.59</v>
      </c>
    </row>
    <row r="15" spans="1:9" ht="31.5" outlineLevel="2" x14ac:dyDescent="0.25">
      <c r="A15" s="27" t="s">
        <v>113</v>
      </c>
      <c r="B15" s="27">
        <v>93212</v>
      </c>
      <c r="C15" s="28" t="s">
        <v>863</v>
      </c>
      <c r="D15" s="27" t="s">
        <v>40</v>
      </c>
      <c r="E15" s="153">
        <v>28</v>
      </c>
      <c r="F15" s="29">
        <v>595.28</v>
      </c>
      <c r="G15" s="57">
        <f t="shared" si="0"/>
        <v>754.39</v>
      </c>
      <c r="H15" s="29">
        <f t="shared" si="1"/>
        <v>21122.92</v>
      </c>
    </row>
    <row r="16" spans="1:9" ht="31.5" outlineLevel="2" x14ac:dyDescent="0.25">
      <c r="A16" s="27" t="s">
        <v>114</v>
      </c>
      <c r="B16" s="27">
        <v>93207</v>
      </c>
      <c r="C16" s="28" t="s">
        <v>862</v>
      </c>
      <c r="D16" s="27" t="s">
        <v>40</v>
      </c>
      <c r="E16" s="153">
        <v>10</v>
      </c>
      <c r="F16" s="29">
        <v>666.39</v>
      </c>
      <c r="G16" s="57">
        <f t="shared" si="0"/>
        <v>844.51</v>
      </c>
      <c r="H16" s="29">
        <f t="shared" si="1"/>
        <v>8445.1</v>
      </c>
    </row>
    <row r="17" spans="1:9" ht="31.5" outlineLevel="2" x14ac:dyDescent="0.25">
      <c r="A17" s="27" t="s">
        <v>115</v>
      </c>
      <c r="B17" s="27" t="s">
        <v>138</v>
      </c>
      <c r="C17" s="28" t="s">
        <v>139</v>
      </c>
      <c r="D17" s="27" t="s">
        <v>40</v>
      </c>
      <c r="E17" s="153">
        <v>25</v>
      </c>
      <c r="F17" s="29">
        <v>499.83</v>
      </c>
      <c r="G17" s="57">
        <f t="shared" si="0"/>
        <v>633.42999999999995</v>
      </c>
      <c r="H17" s="29">
        <f t="shared" si="1"/>
        <v>15835.75</v>
      </c>
    </row>
    <row r="18" spans="1:9" ht="31.5" outlineLevel="2" x14ac:dyDescent="0.25">
      <c r="A18" s="27" t="s">
        <v>116</v>
      </c>
      <c r="B18" s="27" t="s">
        <v>140</v>
      </c>
      <c r="C18" s="28" t="s">
        <v>141</v>
      </c>
      <c r="D18" s="27" t="s">
        <v>40</v>
      </c>
      <c r="E18" s="153">
        <v>40</v>
      </c>
      <c r="F18" s="29">
        <v>339.7</v>
      </c>
      <c r="G18" s="57">
        <f t="shared" si="0"/>
        <v>430.5</v>
      </c>
      <c r="H18" s="29">
        <f t="shared" si="1"/>
        <v>17220</v>
      </c>
    </row>
    <row r="19" spans="1:9" ht="31.5" outlineLevel="2" x14ac:dyDescent="0.25">
      <c r="A19" s="27" t="s">
        <v>117</v>
      </c>
      <c r="B19" s="27" t="s">
        <v>142</v>
      </c>
      <c r="C19" s="28" t="s">
        <v>143</v>
      </c>
      <c r="D19" s="27" t="s">
        <v>36</v>
      </c>
      <c r="E19" s="153">
        <v>24172.12</v>
      </c>
      <c r="F19" s="29">
        <v>3.95</v>
      </c>
      <c r="G19" s="57">
        <f t="shared" si="0"/>
        <v>5</v>
      </c>
      <c r="H19" s="29">
        <f t="shared" si="1"/>
        <v>120860.6</v>
      </c>
    </row>
    <row r="20" spans="1:9" outlineLevel="2" x14ac:dyDescent="0.25">
      <c r="A20" s="27" t="s">
        <v>118</v>
      </c>
      <c r="B20" s="27" t="s">
        <v>144</v>
      </c>
      <c r="C20" s="28" t="s">
        <v>145</v>
      </c>
      <c r="D20" s="27" t="s">
        <v>33</v>
      </c>
      <c r="E20" s="153">
        <v>1</v>
      </c>
      <c r="F20" s="29">
        <v>1446.28</v>
      </c>
      <c r="G20" s="57">
        <f t="shared" si="0"/>
        <v>1832.87</v>
      </c>
      <c r="H20" s="29">
        <f t="shared" si="1"/>
        <v>1832.87</v>
      </c>
    </row>
    <row r="21" spans="1:9" ht="31.5" outlineLevel="2" x14ac:dyDescent="0.25">
      <c r="A21" s="27" t="s">
        <v>119</v>
      </c>
      <c r="B21" s="27" t="s">
        <v>146</v>
      </c>
      <c r="C21" s="28" t="s">
        <v>147</v>
      </c>
      <c r="D21" s="27" t="s">
        <v>33</v>
      </c>
      <c r="E21" s="153">
        <v>1</v>
      </c>
      <c r="F21" s="29">
        <v>1478.61</v>
      </c>
      <c r="G21" s="57">
        <f t="shared" si="0"/>
        <v>1873.84</v>
      </c>
      <c r="H21" s="29">
        <f t="shared" si="1"/>
        <v>1873.84</v>
      </c>
    </row>
    <row r="22" spans="1:9" outlineLevel="2" x14ac:dyDescent="0.25">
      <c r="A22" s="27" t="s">
        <v>120</v>
      </c>
      <c r="B22" s="27" t="s">
        <v>148</v>
      </c>
      <c r="C22" s="28" t="s">
        <v>149</v>
      </c>
      <c r="D22" s="27" t="s">
        <v>40</v>
      </c>
      <c r="E22" s="153">
        <v>527.25</v>
      </c>
      <c r="F22" s="29">
        <v>53.01</v>
      </c>
      <c r="G22" s="57">
        <f t="shared" si="0"/>
        <v>67.17</v>
      </c>
      <c r="H22" s="29">
        <f t="shared" si="1"/>
        <v>35415.379999999997</v>
      </c>
    </row>
    <row r="23" spans="1:9" ht="31.5" outlineLevel="2" x14ac:dyDescent="0.25">
      <c r="A23" s="27" t="s">
        <v>121</v>
      </c>
      <c r="B23" s="27" t="s">
        <v>150</v>
      </c>
      <c r="C23" s="28" t="s">
        <v>151</v>
      </c>
      <c r="D23" s="27" t="s">
        <v>55</v>
      </c>
      <c r="E23" s="153">
        <v>3594.3351999999995</v>
      </c>
      <c r="F23" s="29">
        <v>3.25</v>
      </c>
      <c r="G23" s="57">
        <f t="shared" si="0"/>
        <v>4.1100000000000003</v>
      </c>
      <c r="H23" s="29">
        <f t="shared" si="1"/>
        <v>14772.71</v>
      </c>
    </row>
    <row r="24" spans="1:9" ht="31.5" outlineLevel="2" x14ac:dyDescent="0.25">
      <c r="A24" s="27" t="s">
        <v>122</v>
      </c>
      <c r="B24" s="27" t="s">
        <v>152</v>
      </c>
      <c r="C24" s="28" t="s">
        <v>153</v>
      </c>
      <c r="D24" s="27" t="s">
        <v>154</v>
      </c>
      <c r="E24" s="153">
        <v>53915.027999999991</v>
      </c>
      <c r="F24" s="29">
        <v>1.17</v>
      </c>
      <c r="G24" s="57">
        <f t="shared" si="0"/>
        <v>1.48</v>
      </c>
      <c r="H24" s="29">
        <f t="shared" si="1"/>
        <v>79794.240000000005</v>
      </c>
    </row>
    <row r="25" spans="1:9" outlineLevel="2" x14ac:dyDescent="0.25">
      <c r="A25" s="27"/>
      <c r="B25" s="27"/>
      <c r="C25" s="28"/>
      <c r="D25" s="27"/>
      <c r="E25" s="153"/>
      <c r="F25" s="29"/>
      <c r="G25" s="57"/>
      <c r="H25" s="29"/>
    </row>
    <row r="26" spans="1:9" outlineLevel="1" x14ac:dyDescent="0.25">
      <c r="A26" s="51"/>
      <c r="B26" s="51"/>
      <c r="C26" s="31" t="s">
        <v>12</v>
      </c>
      <c r="D26" s="51"/>
      <c r="E26" s="154"/>
      <c r="F26" s="32"/>
      <c r="G26" s="56"/>
      <c r="H26" s="33">
        <f>SUM(H14:H24)</f>
        <v>323434</v>
      </c>
    </row>
    <row r="27" spans="1:9" ht="15.75" customHeight="1" x14ac:dyDescent="0.25">
      <c r="A27" s="51"/>
      <c r="B27" s="51"/>
      <c r="C27" s="247" t="s">
        <v>313</v>
      </c>
      <c r="D27" s="247"/>
      <c r="E27" s="247"/>
      <c r="F27" s="247"/>
      <c r="G27" s="56"/>
      <c r="H27" s="33">
        <f>H26</f>
        <v>323434</v>
      </c>
    </row>
    <row r="28" spans="1:9" s="26" customFormat="1" x14ac:dyDescent="0.25">
      <c r="A28" s="250" t="s">
        <v>311</v>
      </c>
      <c r="B28" s="250"/>
      <c r="C28" s="250"/>
      <c r="D28" s="250"/>
      <c r="E28" s="250"/>
      <c r="F28" s="250"/>
      <c r="G28" s="250"/>
      <c r="H28" s="250"/>
      <c r="I28" s="81"/>
    </row>
    <row r="29" spans="1:9" outlineLevel="1" x14ac:dyDescent="0.25">
      <c r="A29" s="38" t="s">
        <v>266</v>
      </c>
      <c r="B29" s="38"/>
      <c r="C29" s="39" t="s">
        <v>9</v>
      </c>
      <c r="D29" s="38"/>
      <c r="E29" s="153"/>
      <c r="F29" s="40"/>
      <c r="G29" s="52"/>
      <c r="H29" s="41"/>
    </row>
    <row r="30" spans="1:9" outlineLevel="2" x14ac:dyDescent="0.25">
      <c r="A30" s="27" t="s">
        <v>15</v>
      </c>
      <c r="B30" s="27" t="s">
        <v>2268</v>
      </c>
      <c r="C30" s="28" t="s">
        <v>879</v>
      </c>
      <c r="D30" s="27" t="s">
        <v>55</v>
      </c>
      <c r="E30" s="153">
        <v>3199.88</v>
      </c>
      <c r="F30" s="29">
        <v>21.82</v>
      </c>
      <c r="G30" s="57">
        <f t="shared" ref="G30:G47" si="2">TRUNC(F30*(1+$E$2),2)</f>
        <v>27.65</v>
      </c>
      <c r="H30" s="29">
        <f t="shared" ref="H30:H47" si="3">TRUNC((G30*E30),2)</f>
        <v>88476.68</v>
      </c>
    </row>
    <row r="31" spans="1:9" outlineLevel="2" x14ac:dyDescent="0.25">
      <c r="A31" s="27" t="s">
        <v>267</v>
      </c>
      <c r="B31" s="27" t="s">
        <v>877</v>
      </c>
      <c r="C31" s="28" t="s">
        <v>875</v>
      </c>
      <c r="D31" s="27" t="s">
        <v>40</v>
      </c>
      <c r="E31" s="153">
        <v>831.67</v>
      </c>
      <c r="F31" s="29">
        <v>11.4</v>
      </c>
      <c r="G31" s="57">
        <f t="shared" si="2"/>
        <v>14.44</v>
      </c>
      <c r="H31" s="29">
        <f t="shared" si="3"/>
        <v>12009.31</v>
      </c>
    </row>
    <row r="32" spans="1:9" ht="31.5" outlineLevel="2" x14ac:dyDescent="0.25">
      <c r="A32" s="27" t="s">
        <v>268</v>
      </c>
      <c r="B32" s="27" t="s">
        <v>123</v>
      </c>
      <c r="C32" s="28" t="s">
        <v>124</v>
      </c>
      <c r="D32" s="27" t="s">
        <v>55</v>
      </c>
      <c r="E32" s="153">
        <v>1681.3789999999997</v>
      </c>
      <c r="F32" s="29">
        <v>37.729999999999997</v>
      </c>
      <c r="G32" s="57">
        <f t="shared" si="2"/>
        <v>47.81</v>
      </c>
      <c r="H32" s="29">
        <f t="shared" si="3"/>
        <v>80386.720000000001</v>
      </c>
    </row>
    <row r="33" spans="1:8" ht="31.5" outlineLevel="2" x14ac:dyDescent="0.25">
      <c r="A33" s="27" t="s">
        <v>269</v>
      </c>
      <c r="B33" s="27" t="s">
        <v>125</v>
      </c>
      <c r="C33" s="28" t="s">
        <v>126</v>
      </c>
      <c r="D33" s="27" t="s">
        <v>40</v>
      </c>
      <c r="E33" s="153">
        <v>15175.85</v>
      </c>
      <c r="F33" s="29">
        <v>6.09</v>
      </c>
      <c r="G33" s="57">
        <f t="shared" si="2"/>
        <v>7.71</v>
      </c>
      <c r="H33" s="29">
        <f t="shared" si="3"/>
        <v>117005.8</v>
      </c>
    </row>
    <row r="34" spans="1:8" ht="31.5" outlineLevel="2" x14ac:dyDescent="0.25">
      <c r="A34" s="27" t="s">
        <v>270</v>
      </c>
      <c r="B34" s="27" t="s">
        <v>127</v>
      </c>
      <c r="C34" s="28" t="s">
        <v>128</v>
      </c>
      <c r="D34" s="27" t="s">
        <v>40</v>
      </c>
      <c r="E34" s="153">
        <v>272.95</v>
      </c>
      <c r="F34" s="29">
        <v>17.77</v>
      </c>
      <c r="G34" s="57">
        <f t="shared" si="2"/>
        <v>22.51</v>
      </c>
      <c r="H34" s="29">
        <f t="shared" si="3"/>
        <v>6144.1</v>
      </c>
    </row>
    <row r="35" spans="1:8" ht="31.5" outlineLevel="2" x14ac:dyDescent="0.25">
      <c r="A35" s="27" t="s">
        <v>271</v>
      </c>
      <c r="B35" s="27" t="s">
        <v>129</v>
      </c>
      <c r="C35" s="28" t="s">
        <v>130</v>
      </c>
      <c r="D35" s="27" t="s">
        <v>40</v>
      </c>
      <c r="E35" s="153">
        <v>4154.5499999999993</v>
      </c>
      <c r="F35" s="29">
        <v>2.33</v>
      </c>
      <c r="G35" s="57">
        <f t="shared" si="2"/>
        <v>2.95</v>
      </c>
      <c r="H35" s="29">
        <f t="shared" si="3"/>
        <v>12255.92</v>
      </c>
    </row>
    <row r="36" spans="1:8" ht="31.5" outlineLevel="2" x14ac:dyDescent="0.25">
      <c r="A36" s="27" t="s">
        <v>272</v>
      </c>
      <c r="B36" s="27" t="s">
        <v>131</v>
      </c>
      <c r="C36" s="28" t="s">
        <v>132</v>
      </c>
      <c r="D36" s="27" t="s">
        <v>40</v>
      </c>
      <c r="E36" s="153">
        <v>1116.69</v>
      </c>
      <c r="F36" s="29">
        <v>14.99</v>
      </c>
      <c r="G36" s="57">
        <f t="shared" si="2"/>
        <v>18.989999999999998</v>
      </c>
      <c r="H36" s="29">
        <f t="shared" si="3"/>
        <v>21205.94</v>
      </c>
    </row>
    <row r="37" spans="1:8" outlineLevel="2" x14ac:dyDescent="0.25">
      <c r="A37" s="27" t="s">
        <v>273</v>
      </c>
      <c r="B37" s="27" t="s">
        <v>878</v>
      </c>
      <c r="C37" s="28" t="s">
        <v>876</v>
      </c>
      <c r="D37" s="27" t="s">
        <v>40</v>
      </c>
      <c r="E37" s="153">
        <v>1889.43</v>
      </c>
      <c r="F37" s="29">
        <v>4.9800000000000004</v>
      </c>
      <c r="G37" s="57">
        <f t="shared" si="2"/>
        <v>6.31</v>
      </c>
      <c r="H37" s="29">
        <f t="shared" si="3"/>
        <v>11922.3</v>
      </c>
    </row>
    <row r="38" spans="1:8" ht="31.5" outlineLevel="2" x14ac:dyDescent="0.25">
      <c r="A38" s="27" t="s">
        <v>274</v>
      </c>
      <c r="B38" s="27" t="s">
        <v>133</v>
      </c>
      <c r="C38" s="28" t="s">
        <v>134</v>
      </c>
      <c r="D38" s="27" t="s">
        <v>33</v>
      </c>
      <c r="E38" s="153">
        <v>95</v>
      </c>
      <c r="F38" s="29">
        <v>8.14</v>
      </c>
      <c r="G38" s="57">
        <f t="shared" si="2"/>
        <v>10.31</v>
      </c>
      <c r="H38" s="29">
        <f t="shared" si="3"/>
        <v>979.45</v>
      </c>
    </row>
    <row r="39" spans="1:8" ht="31.5" outlineLevel="2" x14ac:dyDescent="0.25">
      <c r="A39" s="27" t="s">
        <v>275</v>
      </c>
      <c r="B39" s="27" t="s">
        <v>135</v>
      </c>
      <c r="C39" s="28" t="s">
        <v>136</v>
      </c>
      <c r="D39" s="27" t="s">
        <v>40</v>
      </c>
      <c r="E39" s="153">
        <v>29.89</v>
      </c>
      <c r="F39" s="29">
        <v>36.17</v>
      </c>
      <c r="G39" s="57">
        <f t="shared" si="2"/>
        <v>45.83</v>
      </c>
      <c r="H39" s="29">
        <f t="shared" si="3"/>
        <v>1369.85</v>
      </c>
    </row>
    <row r="40" spans="1:8" ht="47.25" outlineLevel="2" x14ac:dyDescent="0.25">
      <c r="A40" s="27" t="s">
        <v>276</v>
      </c>
      <c r="B40" s="27">
        <v>98525</v>
      </c>
      <c r="C40" s="28" t="s">
        <v>880</v>
      </c>
      <c r="D40" s="27" t="s">
        <v>40</v>
      </c>
      <c r="E40" s="153">
        <v>9507.69</v>
      </c>
      <c r="F40" s="29">
        <v>0.24</v>
      </c>
      <c r="G40" s="57">
        <f t="shared" si="2"/>
        <v>0.3</v>
      </c>
      <c r="H40" s="29">
        <f t="shared" si="3"/>
        <v>2852.3</v>
      </c>
    </row>
    <row r="41" spans="1:8" ht="31.5" outlineLevel="2" x14ac:dyDescent="0.25">
      <c r="A41" s="27" t="s">
        <v>277</v>
      </c>
      <c r="B41" s="27">
        <v>98534</v>
      </c>
      <c r="C41" s="28" t="s">
        <v>881</v>
      </c>
      <c r="D41" s="27" t="s">
        <v>33</v>
      </c>
      <c r="E41" s="153">
        <v>24</v>
      </c>
      <c r="F41" s="29">
        <v>474.7</v>
      </c>
      <c r="G41" s="57">
        <f t="shared" si="2"/>
        <v>601.58000000000004</v>
      </c>
      <c r="H41" s="29">
        <f t="shared" si="3"/>
        <v>14437.92</v>
      </c>
    </row>
    <row r="42" spans="1:8" outlineLevel="2" x14ac:dyDescent="0.25">
      <c r="A42" s="27" t="s">
        <v>278</v>
      </c>
      <c r="B42" s="27">
        <v>72888</v>
      </c>
      <c r="C42" s="28" t="s">
        <v>882</v>
      </c>
      <c r="D42" s="27" t="s">
        <v>883</v>
      </c>
      <c r="E42" s="153">
        <v>2610.4</v>
      </c>
      <c r="F42" s="29">
        <v>0.84</v>
      </c>
      <c r="G42" s="57">
        <f t="shared" si="2"/>
        <v>1.06</v>
      </c>
      <c r="H42" s="29">
        <f t="shared" si="3"/>
        <v>2767.02</v>
      </c>
    </row>
    <row r="43" spans="1:8" ht="31.5" outlineLevel="2" x14ac:dyDescent="0.25">
      <c r="A43" s="27" t="s">
        <v>884</v>
      </c>
      <c r="B43" s="27" t="s">
        <v>152</v>
      </c>
      <c r="C43" s="28" t="s">
        <v>153</v>
      </c>
      <c r="D43" s="27" t="s">
        <v>154</v>
      </c>
      <c r="E43" s="153">
        <v>39156</v>
      </c>
      <c r="F43" s="29">
        <v>1.17</v>
      </c>
      <c r="G43" s="57">
        <f t="shared" si="2"/>
        <v>1.48</v>
      </c>
      <c r="H43" s="29">
        <f t="shared" si="3"/>
        <v>57950.879999999997</v>
      </c>
    </row>
    <row r="44" spans="1:8" outlineLevel="2" x14ac:dyDescent="0.25">
      <c r="A44" s="27" t="s">
        <v>889</v>
      </c>
      <c r="B44" s="27" t="s">
        <v>887</v>
      </c>
      <c r="C44" s="28" t="s">
        <v>885</v>
      </c>
      <c r="D44" s="27" t="s">
        <v>55</v>
      </c>
      <c r="E44" s="153">
        <v>459.92</v>
      </c>
      <c r="F44" s="29">
        <v>27.83</v>
      </c>
      <c r="G44" s="57">
        <f t="shared" si="2"/>
        <v>35.26</v>
      </c>
      <c r="H44" s="29">
        <f t="shared" si="3"/>
        <v>16216.77</v>
      </c>
    </row>
    <row r="45" spans="1:8" ht="31.5" outlineLevel="2" x14ac:dyDescent="0.25">
      <c r="A45" s="27" t="s">
        <v>890</v>
      </c>
      <c r="B45" s="27" t="s">
        <v>888</v>
      </c>
      <c r="C45" s="28" t="s">
        <v>886</v>
      </c>
      <c r="D45" s="27" t="s">
        <v>55</v>
      </c>
      <c r="E45" s="153">
        <v>459.92</v>
      </c>
      <c r="F45" s="29">
        <v>5.44</v>
      </c>
      <c r="G45" s="57">
        <f t="shared" si="2"/>
        <v>6.89</v>
      </c>
      <c r="H45" s="29">
        <f t="shared" si="3"/>
        <v>3168.84</v>
      </c>
    </row>
    <row r="46" spans="1:8" outlineLevel="2" x14ac:dyDescent="0.25">
      <c r="A46" s="27" t="s">
        <v>893</v>
      </c>
      <c r="B46" s="27" t="s">
        <v>892</v>
      </c>
      <c r="C46" s="28" t="s">
        <v>891</v>
      </c>
      <c r="D46" s="27" t="s">
        <v>33</v>
      </c>
      <c r="E46" s="153">
        <v>16</v>
      </c>
      <c r="F46" s="29">
        <v>1000</v>
      </c>
      <c r="G46" s="57">
        <f t="shared" si="2"/>
        <v>1267.3</v>
      </c>
      <c r="H46" s="29">
        <f t="shared" si="3"/>
        <v>20276.8</v>
      </c>
    </row>
    <row r="47" spans="1:8" ht="31.5" outlineLevel="2" x14ac:dyDescent="0.25">
      <c r="A47" s="27" t="s">
        <v>2310</v>
      </c>
      <c r="B47" s="27">
        <v>78472</v>
      </c>
      <c r="C47" s="28" t="s">
        <v>2309</v>
      </c>
      <c r="D47" s="27" t="s">
        <v>40</v>
      </c>
      <c r="E47" s="153">
        <v>9507.69</v>
      </c>
      <c r="F47" s="29">
        <v>0.24</v>
      </c>
      <c r="G47" s="57">
        <f t="shared" si="2"/>
        <v>0.3</v>
      </c>
      <c r="H47" s="29">
        <f t="shared" si="3"/>
        <v>2852.3</v>
      </c>
    </row>
    <row r="48" spans="1:8" outlineLevel="1" x14ac:dyDescent="0.25">
      <c r="A48" s="51"/>
      <c r="B48" s="51"/>
      <c r="C48" s="31" t="s">
        <v>12</v>
      </c>
      <c r="D48" s="51"/>
      <c r="E48" s="154"/>
      <c r="F48" s="32"/>
      <c r="G48" s="56"/>
      <c r="H48" s="33">
        <f>SUM(H30:H47)</f>
        <v>472278.89999999997</v>
      </c>
    </row>
    <row r="49" spans="1:8" outlineLevel="1" x14ac:dyDescent="0.25">
      <c r="A49" s="34" t="s">
        <v>279</v>
      </c>
      <c r="B49" s="38"/>
      <c r="C49" s="39" t="s">
        <v>155</v>
      </c>
      <c r="D49" s="39"/>
      <c r="E49" s="155"/>
      <c r="F49" s="39"/>
      <c r="G49" s="53"/>
      <c r="H49" s="39"/>
    </row>
    <row r="50" spans="1:8" ht="63" outlineLevel="2" x14ac:dyDescent="0.25">
      <c r="A50" s="27" t="s">
        <v>16</v>
      </c>
      <c r="B50" s="27" t="s">
        <v>156</v>
      </c>
      <c r="C50" s="28" t="s">
        <v>157</v>
      </c>
      <c r="D50" s="27" t="s">
        <v>40</v>
      </c>
      <c r="E50" s="156">
        <v>8811.57</v>
      </c>
      <c r="F50" s="29">
        <v>62.6</v>
      </c>
      <c r="G50" s="57">
        <f t="shared" ref="G50" si="4">TRUNC(F50*(1+$E$2),2)</f>
        <v>79.33</v>
      </c>
      <c r="H50" s="93">
        <f t="shared" ref="H50" si="5">TRUNC((G50*E50),2)</f>
        <v>699021.84</v>
      </c>
    </row>
    <row r="51" spans="1:8" ht="47.25" outlineLevel="2" x14ac:dyDescent="0.25">
      <c r="A51" s="27" t="s">
        <v>164</v>
      </c>
      <c r="B51" s="27" t="s">
        <v>895</v>
      </c>
      <c r="C51" s="28" t="s">
        <v>894</v>
      </c>
      <c r="D51" s="27" t="s">
        <v>40</v>
      </c>
      <c r="E51" s="156">
        <v>60.09</v>
      </c>
      <c r="F51" s="29">
        <v>105.87</v>
      </c>
      <c r="G51" s="57">
        <f t="shared" ref="G51:H60" si="6">TRUNC(F51*(1+$E$2),2)</f>
        <v>134.16</v>
      </c>
      <c r="H51" s="93">
        <f t="shared" ref="H51" si="7">TRUNC((G51*E51),2)</f>
        <v>8061.67</v>
      </c>
    </row>
    <row r="52" spans="1:8" ht="31.5" outlineLevel="2" x14ac:dyDescent="0.25">
      <c r="A52" s="27" t="s">
        <v>175</v>
      </c>
      <c r="B52" s="27">
        <v>90283</v>
      </c>
      <c r="C52" s="28" t="s">
        <v>896</v>
      </c>
      <c r="D52" s="27" t="s">
        <v>10</v>
      </c>
      <c r="E52" s="156">
        <v>0.53</v>
      </c>
      <c r="F52" s="29">
        <v>302.08999999999997</v>
      </c>
      <c r="G52" s="57">
        <f t="shared" si="6"/>
        <v>382.83</v>
      </c>
      <c r="H52" s="57">
        <f t="shared" si="6"/>
        <v>485.16</v>
      </c>
    </row>
    <row r="53" spans="1:8" ht="47.25" outlineLevel="2" x14ac:dyDescent="0.25">
      <c r="A53" s="27" t="s">
        <v>179</v>
      </c>
      <c r="B53" s="27" t="s">
        <v>905</v>
      </c>
      <c r="C53" s="28" t="s">
        <v>897</v>
      </c>
      <c r="D53" s="27" t="s">
        <v>40</v>
      </c>
      <c r="E53" s="156">
        <v>161.94</v>
      </c>
      <c r="F53" s="29">
        <v>162.86000000000001</v>
      </c>
      <c r="G53" s="57">
        <f t="shared" si="6"/>
        <v>206.39</v>
      </c>
      <c r="H53" s="57">
        <f t="shared" si="6"/>
        <v>261.55</v>
      </c>
    </row>
    <row r="54" spans="1:8" ht="31.5" outlineLevel="2" x14ac:dyDescent="0.25">
      <c r="A54" s="27" t="s">
        <v>181</v>
      </c>
      <c r="B54" s="27" t="s">
        <v>906</v>
      </c>
      <c r="C54" s="28" t="s">
        <v>898</v>
      </c>
      <c r="D54" s="27" t="s">
        <v>40</v>
      </c>
      <c r="E54" s="156">
        <v>161.94</v>
      </c>
      <c r="F54" s="29">
        <v>26.32</v>
      </c>
      <c r="G54" s="57">
        <f t="shared" si="6"/>
        <v>33.35</v>
      </c>
      <c r="H54" s="57">
        <f t="shared" si="6"/>
        <v>42.26</v>
      </c>
    </row>
    <row r="55" spans="1:8" ht="31.5" outlineLevel="2" x14ac:dyDescent="0.25">
      <c r="A55" s="27" t="s">
        <v>913</v>
      </c>
      <c r="B55" s="27" t="s">
        <v>907</v>
      </c>
      <c r="C55" s="28" t="s">
        <v>899</v>
      </c>
      <c r="D55" s="27" t="s">
        <v>36</v>
      </c>
      <c r="E55" s="156">
        <v>354.41</v>
      </c>
      <c r="F55" s="29">
        <v>43.23</v>
      </c>
      <c r="G55" s="57">
        <f t="shared" si="6"/>
        <v>54.78</v>
      </c>
      <c r="H55" s="57">
        <f t="shared" si="6"/>
        <v>69.42</v>
      </c>
    </row>
    <row r="56" spans="1:8" ht="31.5" outlineLevel="2" x14ac:dyDescent="0.25">
      <c r="A56" s="27" t="s">
        <v>914</v>
      </c>
      <c r="B56" s="27" t="s">
        <v>908</v>
      </c>
      <c r="C56" s="28" t="s">
        <v>900</v>
      </c>
      <c r="D56" s="27" t="s">
        <v>36</v>
      </c>
      <c r="E56" s="156">
        <v>351.41</v>
      </c>
      <c r="F56" s="29">
        <v>39.78</v>
      </c>
      <c r="G56" s="57">
        <f t="shared" si="6"/>
        <v>50.41</v>
      </c>
      <c r="H56" s="57">
        <f t="shared" si="6"/>
        <v>63.88</v>
      </c>
    </row>
    <row r="57" spans="1:8" ht="31.5" outlineLevel="2" x14ac:dyDescent="0.25">
      <c r="A57" s="27" t="s">
        <v>915</v>
      </c>
      <c r="B57" s="27" t="s">
        <v>909</v>
      </c>
      <c r="C57" s="28" t="s">
        <v>901</v>
      </c>
      <c r="D57" s="27" t="s">
        <v>36</v>
      </c>
      <c r="E57" s="156">
        <v>103.2</v>
      </c>
      <c r="F57" s="29">
        <v>25.95</v>
      </c>
      <c r="G57" s="57">
        <f t="shared" si="6"/>
        <v>32.880000000000003</v>
      </c>
      <c r="H57" s="57">
        <f t="shared" si="6"/>
        <v>41.66</v>
      </c>
    </row>
    <row r="58" spans="1:8" ht="31.5" outlineLevel="2" x14ac:dyDescent="0.25">
      <c r="A58" s="27" t="s">
        <v>916</v>
      </c>
      <c r="B58" s="27" t="s">
        <v>910</v>
      </c>
      <c r="C58" s="28" t="s">
        <v>902</v>
      </c>
      <c r="D58" s="27" t="s">
        <v>36</v>
      </c>
      <c r="E58" s="156">
        <v>388.5</v>
      </c>
      <c r="F58" s="29">
        <v>43.78</v>
      </c>
      <c r="G58" s="57">
        <f t="shared" si="6"/>
        <v>55.48</v>
      </c>
      <c r="H58" s="57">
        <f t="shared" si="6"/>
        <v>70.3</v>
      </c>
    </row>
    <row r="59" spans="1:8" ht="31.5" outlineLevel="2" x14ac:dyDescent="0.25">
      <c r="A59" s="27" t="s">
        <v>917</v>
      </c>
      <c r="B59" s="27" t="s">
        <v>911</v>
      </c>
      <c r="C59" s="28" t="s">
        <v>903</v>
      </c>
      <c r="D59" s="27" t="s">
        <v>36</v>
      </c>
      <c r="E59" s="156">
        <v>103.2</v>
      </c>
      <c r="F59" s="29">
        <v>37.729999999999997</v>
      </c>
      <c r="G59" s="57">
        <f t="shared" si="6"/>
        <v>47.81</v>
      </c>
      <c r="H59" s="57">
        <f t="shared" si="6"/>
        <v>60.58</v>
      </c>
    </row>
    <row r="60" spans="1:8" ht="31.5" outlineLevel="2" x14ac:dyDescent="0.25">
      <c r="A60" s="27" t="s">
        <v>918</v>
      </c>
      <c r="B60" s="27" t="s">
        <v>912</v>
      </c>
      <c r="C60" s="28" t="s">
        <v>904</v>
      </c>
      <c r="D60" s="27" t="s">
        <v>36</v>
      </c>
      <c r="E60" s="156">
        <v>2017.5</v>
      </c>
      <c r="F60" s="29">
        <v>1.98</v>
      </c>
      <c r="G60" s="57">
        <f t="shared" si="6"/>
        <v>2.5</v>
      </c>
      <c r="H60" s="57">
        <f t="shared" si="6"/>
        <v>3.16</v>
      </c>
    </row>
    <row r="61" spans="1:8" outlineLevel="2" x14ac:dyDescent="0.25">
      <c r="A61" s="27"/>
      <c r="B61" s="27"/>
      <c r="C61" s="28"/>
      <c r="D61" s="27"/>
      <c r="E61" s="156"/>
      <c r="F61" s="29"/>
      <c r="G61" s="57"/>
      <c r="H61" s="57"/>
    </row>
    <row r="62" spans="1:8" outlineLevel="1" x14ac:dyDescent="0.25">
      <c r="A62" s="51"/>
      <c r="B62" s="51"/>
      <c r="C62" s="31" t="s">
        <v>12</v>
      </c>
      <c r="D62" s="50"/>
      <c r="E62" s="157"/>
      <c r="F62" s="50"/>
      <c r="G62" s="54"/>
      <c r="H62" s="33">
        <f>SUM(H50:H61)</f>
        <v>708181.48000000021</v>
      </c>
    </row>
    <row r="63" spans="1:8" outlineLevel="1" x14ac:dyDescent="0.25">
      <c r="A63" s="185" t="s">
        <v>280</v>
      </c>
      <c r="B63" s="34"/>
      <c r="C63" s="35" t="s">
        <v>159</v>
      </c>
      <c r="D63" s="34"/>
      <c r="E63" s="158"/>
      <c r="F63" s="42"/>
      <c r="G63" s="85"/>
      <c r="H63" s="36"/>
    </row>
    <row r="64" spans="1:8" outlineLevel="1" x14ac:dyDescent="0.25">
      <c r="A64" s="27" t="s">
        <v>17</v>
      </c>
      <c r="B64" s="38"/>
      <c r="C64" s="39" t="s">
        <v>160</v>
      </c>
      <c r="D64" s="38"/>
      <c r="E64" s="153"/>
      <c r="F64" s="86"/>
      <c r="G64" s="43"/>
      <c r="H64" s="79"/>
    </row>
    <row r="65" spans="1:11" ht="72" customHeight="1" outlineLevel="1" x14ac:dyDescent="0.25">
      <c r="A65" s="27" t="s">
        <v>58</v>
      </c>
      <c r="B65" s="180" t="s">
        <v>2078</v>
      </c>
      <c r="C65" s="181" t="s">
        <v>2081</v>
      </c>
      <c r="D65" s="180" t="s">
        <v>40</v>
      </c>
      <c r="E65" s="182">
        <v>268.5</v>
      </c>
      <c r="F65" s="182">
        <v>1983.3804800000003</v>
      </c>
      <c r="G65" s="184">
        <f t="shared" ref="G65:H65" si="8">TRUNC(F65*(1+$E$2),2)</f>
        <v>2513.5300000000002</v>
      </c>
      <c r="H65" s="184">
        <f t="shared" si="8"/>
        <v>3185.39</v>
      </c>
    </row>
    <row r="66" spans="1:11" ht="72" customHeight="1" outlineLevel="1" x14ac:dyDescent="0.25">
      <c r="A66" s="27" t="s">
        <v>281</v>
      </c>
      <c r="B66" s="180">
        <v>94581</v>
      </c>
      <c r="C66" s="181" t="s">
        <v>163</v>
      </c>
      <c r="D66" s="180" t="s">
        <v>40</v>
      </c>
      <c r="E66" s="182">
        <v>37.200000000000003</v>
      </c>
      <c r="F66" s="182">
        <v>445.22</v>
      </c>
      <c r="G66" s="184">
        <f t="shared" ref="G66:G67" si="9">TRUNC(F66*(1+$E$2),2)</f>
        <v>564.22</v>
      </c>
      <c r="H66" s="184">
        <f t="shared" ref="H66:H67" si="10">TRUNC(G66*(1+$E$2),2)</f>
        <v>715.03</v>
      </c>
    </row>
    <row r="67" spans="1:11" ht="72" customHeight="1" outlineLevel="1" x14ac:dyDescent="0.25">
      <c r="A67" s="27" t="s">
        <v>282</v>
      </c>
      <c r="B67" s="180" t="s">
        <v>2080</v>
      </c>
      <c r="C67" s="181" t="s">
        <v>2082</v>
      </c>
      <c r="D67" s="180" t="s">
        <v>40</v>
      </c>
      <c r="E67" s="182">
        <v>6</v>
      </c>
      <c r="F67" s="182">
        <v>283.41000000000003</v>
      </c>
      <c r="G67" s="184">
        <f t="shared" si="9"/>
        <v>359.16</v>
      </c>
      <c r="H67" s="184">
        <f t="shared" si="10"/>
        <v>455.16</v>
      </c>
    </row>
    <row r="68" spans="1:11" ht="72" customHeight="1" outlineLevel="1" x14ac:dyDescent="0.25">
      <c r="A68" s="27" t="s">
        <v>1832</v>
      </c>
      <c r="B68" s="180">
        <v>72120</v>
      </c>
      <c r="C68" s="181" t="s">
        <v>919</v>
      </c>
      <c r="D68" s="180" t="s">
        <v>40</v>
      </c>
      <c r="E68" s="182">
        <v>24.28</v>
      </c>
      <c r="F68" s="182">
        <v>268.82</v>
      </c>
      <c r="G68" s="184">
        <f t="shared" ref="G68" si="11">TRUNC(F68*(1+$E$2),2)</f>
        <v>340.67</v>
      </c>
      <c r="H68" s="184">
        <f t="shared" ref="H68" si="12">TRUNC(G68*(1+$E$2),2)</f>
        <v>431.73</v>
      </c>
      <c r="I68" s="179"/>
      <c r="K68" s="179"/>
    </row>
    <row r="69" spans="1:11" outlineLevel="2" x14ac:dyDescent="0.25">
      <c r="A69" s="27" t="s">
        <v>283</v>
      </c>
      <c r="B69" s="27" t="s">
        <v>161</v>
      </c>
      <c r="C69" s="28" t="s">
        <v>162</v>
      </c>
      <c r="D69" s="27" t="s">
        <v>40</v>
      </c>
      <c r="E69" s="156">
        <v>43.21</v>
      </c>
      <c r="F69" s="29">
        <v>299.52999999999997</v>
      </c>
      <c r="G69" s="57">
        <f t="shared" ref="G69" si="13">TRUNC(F69*(1+$E$2),2)</f>
        <v>379.59</v>
      </c>
      <c r="H69" s="93">
        <f t="shared" ref="H69" si="14">TRUNC((G69*E69),2)</f>
        <v>16402.080000000002</v>
      </c>
      <c r="K69" s="179"/>
    </row>
    <row r="70" spans="1:11" outlineLevel="1" x14ac:dyDescent="0.25">
      <c r="A70" s="27" t="s">
        <v>1833</v>
      </c>
      <c r="B70" s="38"/>
      <c r="C70" s="39" t="s">
        <v>165</v>
      </c>
      <c r="D70" s="38"/>
      <c r="E70" s="153"/>
      <c r="F70" s="86"/>
      <c r="G70" s="43"/>
      <c r="H70" s="79"/>
    </row>
    <row r="71" spans="1:11" ht="63" outlineLevel="2" x14ac:dyDescent="0.25">
      <c r="A71" s="27" t="s">
        <v>1834</v>
      </c>
      <c r="B71" s="27" t="s">
        <v>166</v>
      </c>
      <c r="C71" s="28" t="s">
        <v>167</v>
      </c>
      <c r="D71" s="27" t="s">
        <v>33</v>
      </c>
      <c r="E71" s="156">
        <v>169</v>
      </c>
      <c r="F71" s="29">
        <v>745.82</v>
      </c>
      <c r="G71" s="57">
        <f t="shared" ref="G71:G72" si="15">TRUNC(F71*(1+$E$2),2)</f>
        <v>945.17</v>
      </c>
      <c r="H71" s="29">
        <f t="shared" ref="H71:H72" si="16">TRUNC((G71*E71),2)</f>
        <v>159733.73000000001</v>
      </c>
    </row>
    <row r="72" spans="1:11" ht="63" outlineLevel="2" x14ac:dyDescent="0.25">
      <c r="A72" s="27" t="s">
        <v>1835</v>
      </c>
      <c r="B72" s="27" t="s">
        <v>168</v>
      </c>
      <c r="C72" s="28" t="s">
        <v>169</v>
      </c>
      <c r="D72" s="27" t="s">
        <v>33</v>
      </c>
      <c r="E72" s="156">
        <v>29</v>
      </c>
      <c r="F72" s="29">
        <v>814.01</v>
      </c>
      <c r="G72" s="57">
        <f t="shared" si="15"/>
        <v>1031.5899999999999</v>
      </c>
      <c r="H72" s="29">
        <f t="shared" si="16"/>
        <v>29916.11</v>
      </c>
    </row>
    <row r="73" spans="1:11" ht="47.25" outlineLevel="2" x14ac:dyDescent="0.25">
      <c r="A73" s="27" t="s">
        <v>1836</v>
      </c>
      <c r="B73" s="27" t="s">
        <v>170</v>
      </c>
      <c r="C73" s="28" t="s">
        <v>923</v>
      </c>
      <c r="D73" s="27" t="s">
        <v>33</v>
      </c>
      <c r="E73" s="156">
        <v>4</v>
      </c>
      <c r="F73" s="29">
        <v>614.26</v>
      </c>
      <c r="G73" s="57">
        <f t="shared" ref="G73:G75" si="17">TRUNC(F73*(1+$E$2),2)</f>
        <v>778.45</v>
      </c>
      <c r="H73" s="93">
        <f t="shared" ref="H73:H75" si="18">TRUNC((G73*E73),2)</f>
        <v>3113.8</v>
      </c>
    </row>
    <row r="74" spans="1:11" ht="47.25" outlineLevel="2" x14ac:dyDescent="0.25">
      <c r="A74" s="27" t="s">
        <v>1837</v>
      </c>
      <c r="B74" s="27" t="s">
        <v>171</v>
      </c>
      <c r="C74" s="28" t="s">
        <v>172</v>
      </c>
      <c r="D74" s="27" t="s">
        <v>33</v>
      </c>
      <c r="E74" s="156">
        <v>1</v>
      </c>
      <c r="F74" s="29">
        <v>750.64</v>
      </c>
      <c r="G74" s="57">
        <f t="shared" si="17"/>
        <v>951.28</v>
      </c>
      <c r="H74" s="29">
        <f t="shared" si="18"/>
        <v>951.28</v>
      </c>
    </row>
    <row r="75" spans="1:11" ht="47.25" outlineLevel="2" x14ac:dyDescent="0.25">
      <c r="A75" s="27" t="s">
        <v>1838</v>
      </c>
      <c r="B75" s="101" t="s">
        <v>173</v>
      </c>
      <c r="C75" s="94" t="s">
        <v>174</v>
      </c>
      <c r="D75" s="95" t="s">
        <v>33</v>
      </c>
      <c r="E75" s="159">
        <v>14</v>
      </c>
      <c r="F75" s="96">
        <v>659.72</v>
      </c>
      <c r="G75" s="97">
        <f t="shared" si="17"/>
        <v>836.06</v>
      </c>
      <c r="H75" s="96">
        <f t="shared" si="18"/>
        <v>11704.84</v>
      </c>
    </row>
    <row r="76" spans="1:11" outlineLevel="1" x14ac:dyDescent="0.25">
      <c r="A76" s="27" t="s">
        <v>1839</v>
      </c>
      <c r="B76" s="38"/>
      <c r="C76" s="39" t="s">
        <v>176</v>
      </c>
      <c r="D76" s="38"/>
      <c r="E76" s="153"/>
      <c r="F76" s="86"/>
      <c r="G76" s="43"/>
      <c r="H76" s="79"/>
    </row>
    <row r="77" spans="1:11" ht="31.5" outlineLevel="2" x14ac:dyDescent="0.25">
      <c r="A77" s="27" t="s">
        <v>1840</v>
      </c>
      <c r="B77" s="101" t="s">
        <v>177</v>
      </c>
      <c r="C77" s="94" t="s">
        <v>178</v>
      </c>
      <c r="D77" s="95" t="s">
        <v>40</v>
      </c>
      <c r="E77" s="159">
        <v>28.56</v>
      </c>
      <c r="F77" s="96">
        <v>732.23</v>
      </c>
      <c r="G77" s="97">
        <f t="shared" ref="G77:G82" si="19">TRUNC(F77*(1+$E$2),2)</f>
        <v>927.95</v>
      </c>
      <c r="H77" s="96">
        <f t="shared" ref="H77:H82" si="20">TRUNC((G77*E77),2)</f>
        <v>26502.25</v>
      </c>
    </row>
    <row r="78" spans="1:11" ht="31.5" outlineLevel="2" x14ac:dyDescent="0.25">
      <c r="A78" s="180" t="s">
        <v>1841</v>
      </c>
      <c r="B78" s="191">
        <v>91338</v>
      </c>
      <c r="C78" s="192" t="s">
        <v>920</v>
      </c>
      <c r="D78" s="193" t="s">
        <v>40</v>
      </c>
      <c r="E78" s="194">
        <v>52.68</v>
      </c>
      <c r="F78" s="195">
        <v>787.31</v>
      </c>
      <c r="G78" s="196">
        <f t="shared" si="19"/>
        <v>997.75</v>
      </c>
      <c r="H78" s="195">
        <f t="shared" si="20"/>
        <v>52561.47</v>
      </c>
    </row>
    <row r="79" spans="1:11" outlineLevel="2" x14ac:dyDescent="0.25">
      <c r="A79" s="180" t="s">
        <v>1842</v>
      </c>
      <c r="B79" s="191">
        <v>68054</v>
      </c>
      <c r="C79" s="192" t="s">
        <v>225</v>
      </c>
      <c r="D79" s="193" t="s">
        <v>40</v>
      </c>
      <c r="E79" s="194">
        <v>50</v>
      </c>
      <c r="F79" s="195">
        <v>249.86</v>
      </c>
      <c r="G79" s="196">
        <f t="shared" si="19"/>
        <v>316.64</v>
      </c>
      <c r="H79" s="195">
        <f t="shared" si="20"/>
        <v>15832</v>
      </c>
    </row>
    <row r="80" spans="1:11" ht="31.5" outlineLevel="2" x14ac:dyDescent="0.25">
      <c r="A80" s="180" t="s">
        <v>1843</v>
      </c>
      <c r="B80" s="191" t="s">
        <v>922</v>
      </c>
      <c r="C80" s="192" t="s">
        <v>921</v>
      </c>
      <c r="D80" s="193" t="s">
        <v>40</v>
      </c>
      <c r="E80" s="194">
        <v>160.19999999999999</v>
      </c>
      <c r="F80" s="195">
        <v>385.94</v>
      </c>
      <c r="G80" s="196">
        <f t="shared" si="19"/>
        <v>489.1</v>
      </c>
      <c r="H80" s="195">
        <f t="shared" si="20"/>
        <v>78353.820000000007</v>
      </c>
    </row>
    <row r="81" spans="1:8" outlineLevel="2" x14ac:dyDescent="0.25">
      <c r="A81" s="180" t="s">
        <v>1844</v>
      </c>
      <c r="B81" s="191" t="s">
        <v>2079</v>
      </c>
      <c r="C81" s="192" t="s">
        <v>2083</v>
      </c>
      <c r="D81" s="193" t="s">
        <v>40</v>
      </c>
      <c r="E81" s="194">
        <v>11.4</v>
      </c>
      <c r="F81" s="195">
        <v>91.51400000000001</v>
      </c>
      <c r="G81" s="196">
        <f t="shared" si="19"/>
        <v>115.97</v>
      </c>
      <c r="H81" s="195">
        <f t="shared" si="20"/>
        <v>1322.05</v>
      </c>
    </row>
    <row r="82" spans="1:8" ht="47.25" customHeight="1" outlineLevel="2" x14ac:dyDescent="0.25">
      <c r="A82" s="180" t="s">
        <v>1845</v>
      </c>
      <c r="B82" s="191">
        <v>91306</v>
      </c>
      <c r="C82" s="192" t="s">
        <v>856</v>
      </c>
      <c r="D82" s="193" t="s">
        <v>33</v>
      </c>
      <c r="E82" s="194">
        <v>155</v>
      </c>
      <c r="F82" s="195">
        <v>83.32</v>
      </c>
      <c r="G82" s="196">
        <f t="shared" si="19"/>
        <v>105.59</v>
      </c>
      <c r="H82" s="195">
        <f t="shared" si="20"/>
        <v>16366.45</v>
      </c>
    </row>
    <row r="83" spans="1:8" ht="36.75" customHeight="1" outlineLevel="1" x14ac:dyDescent="0.25">
      <c r="A83" s="180" t="s">
        <v>1846</v>
      </c>
      <c r="B83" s="189"/>
      <c r="C83" s="190" t="s">
        <v>180</v>
      </c>
      <c r="D83" s="189"/>
      <c r="E83" s="182"/>
      <c r="F83" s="197"/>
      <c r="G83" s="198"/>
      <c r="H83" s="199"/>
    </row>
    <row r="84" spans="1:8" ht="93" customHeight="1" outlineLevel="2" x14ac:dyDescent="0.25">
      <c r="A84" s="180" t="s">
        <v>1847</v>
      </c>
      <c r="B84" s="191">
        <v>68050</v>
      </c>
      <c r="C84" s="192" t="s">
        <v>924</v>
      </c>
      <c r="D84" s="193" t="s">
        <v>40</v>
      </c>
      <c r="E84" s="194">
        <v>41.42</v>
      </c>
      <c r="F84" s="195">
        <v>490.46</v>
      </c>
      <c r="G84" s="196">
        <f t="shared" ref="G84" si="21">TRUNC(F84*(1+$E$2),2)</f>
        <v>621.54999999999995</v>
      </c>
      <c r="H84" s="195">
        <f t="shared" ref="H84" si="22">TRUNC((G84*E84),2)</f>
        <v>25744.6</v>
      </c>
    </row>
    <row r="85" spans="1:8" outlineLevel="1" x14ac:dyDescent="0.25">
      <c r="A85" s="27" t="s">
        <v>1848</v>
      </c>
      <c r="B85" s="38"/>
      <c r="C85" s="39" t="s">
        <v>182</v>
      </c>
      <c r="D85" s="38"/>
      <c r="E85" s="153"/>
      <c r="F85" s="86"/>
      <c r="G85" s="43"/>
      <c r="H85" s="79"/>
    </row>
    <row r="86" spans="1:8" ht="31.5" outlineLevel="2" x14ac:dyDescent="0.25">
      <c r="A86" s="27" t="s">
        <v>1849</v>
      </c>
      <c r="B86" s="101" t="s">
        <v>184</v>
      </c>
      <c r="C86" s="94" t="s">
        <v>183</v>
      </c>
      <c r="D86" s="95" t="s">
        <v>40</v>
      </c>
      <c r="E86" s="159">
        <v>23.85</v>
      </c>
      <c r="F86" s="96">
        <v>347.81</v>
      </c>
      <c r="G86" s="97">
        <f t="shared" ref="G86" si="23">TRUNC(F86*(1+$E$2),2)</f>
        <v>440.77</v>
      </c>
      <c r="H86" s="96">
        <f t="shared" ref="H86" si="24">TRUNC((G86*E86),2)</f>
        <v>10512.36</v>
      </c>
    </row>
    <row r="87" spans="1:8" ht="27" customHeight="1" outlineLevel="2" x14ac:dyDescent="0.25">
      <c r="A87" s="27"/>
      <c r="B87" s="101" t="s">
        <v>2270</v>
      </c>
      <c r="C87" s="94" t="s">
        <v>2269</v>
      </c>
      <c r="D87" s="193" t="s">
        <v>33</v>
      </c>
      <c r="E87" s="159">
        <v>22</v>
      </c>
      <c r="F87" s="96">
        <v>483.87</v>
      </c>
      <c r="G87" s="97">
        <f t="shared" ref="G87" si="25">TRUNC(F87*(1+$E$2),2)</f>
        <v>613.20000000000005</v>
      </c>
      <c r="H87" s="96">
        <f t="shared" ref="H87" si="26">TRUNC((G87*E87),2)</f>
        <v>13490.4</v>
      </c>
    </row>
    <row r="88" spans="1:8" outlineLevel="2" x14ac:dyDescent="0.25">
      <c r="A88" s="27" t="s">
        <v>1850</v>
      </c>
      <c r="B88" s="51"/>
      <c r="C88" s="31" t="s">
        <v>12</v>
      </c>
      <c r="D88" s="51"/>
      <c r="E88" s="154"/>
      <c r="F88" s="32"/>
      <c r="G88" s="33"/>
      <c r="H88" s="33">
        <f>SUM(H65:H86)</f>
        <v>453804.14999999997</v>
      </c>
    </row>
    <row r="89" spans="1:8" outlineLevel="1" x14ac:dyDescent="0.25">
      <c r="A89" s="34" t="s">
        <v>772</v>
      </c>
      <c r="B89" s="34"/>
      <c r="C89" s="35" t="s">
        <v>185</v>
      </c>
      <c r="D89" s="34"/>
      <c r="E89" s="160"/>
      <c r="F89" s="36"/>
      <c r="G89" s="55"/>
      <c r="H89" s="36"/>
    </row>
    <row r="90" spans="1:8" ht="31.5" outlineLevel="2" x14ac:dyDescent="0.25">
      <c r="A90" s="27" t="s">
        <v>18</v>
      </c>
      <c r="B90" s="27" t="s">
        <v>186</v>
      </c>
      <c r="C90" s="28" t="s">
        <v>187</v>
      </c>
      <c r="D90" s="27" t="s">
        <v>40</v>
      </c>
      <c r="E90" s="153">
        <v>6091.17</v>
      </c>
      <c r="F90" s="29">
        <v>59.49</v>
      </c>
      <c r="G90" s="57">
        <f t="shared" ref="G90:G95" si="27">TRUNC(F90*(1+$E$2),2)</f>
        <v>75.39</v>
      </c>
      <c r="H90" s="29">
        <f t="shared" ref="H90:H95" si="28">TRUNC((G90*E90),2)</f>
        <v>459213.3</v>
      </c>
    </row>
    <row r="91" spans="1:8" ht="31.5" outlineLevel="2" x14ac:dyDescent="0.25">
      <c r="A91" s="27" t="s">
        <v>43</v>
      </c>
      <c r="B91" s="27" t="s">
        <v>926</v>
      </c>
      <c r="C91" s="28" t="s">
        <v>925</v>
      </c>
      <c r="D91" s="27" t="s">
        <v>36</v>
      </c>
      <c r="E91" s="153">
        <v>892.23</v>
      </c>
      <c r="F91" s="29">
        <v>62.35</v>
      </c>
      <c r="G91" s="57">
        <f t="shared" si="27"/>
        <v>79.010000000000005</v>
      </c>
      <c r="H91" s="29">
        <f t="shared" si="28"/>
        <v>70495.09</v>
      </c>
    </row>
    <row r="92" spans="1:8" ht="31.5" outlineLevel="2" x14ac:dyDescent="0.25">
      <c r="A92" s="27" t="s">
        <v>44</v>
      </c>
      <c r="B92" s="27" t="s">
        <v>2311</v>
      </c>
      <c r="C92" s="28" t="s">
        <v>927</v>
      </c>
      <c r="D92" s="27" t="s">
        <v>36</v>
      </c>
      <c r="E92" s="153">
        <v>494.23</v>
      </c>
      <c r="F92" s="29">
        <v>37.409999999999997</v>
      </c>
      <c r="G92" s="57">
        <f t="shared" si="27"/>
        <v>47.4</v>
      </c>
      <c r="H92" s="29">
        <f t="shared" si="28"/>
        <v>23426.5</v>
      </c>
    </row>
    <row r="93" spans="1:8" ht="31.5" outlineLevel="2" x14ac:dyDescent="0.25">
      <c r="A93" s="27" t="s">
        <v>929</v>
      </c>
      <c r="B93" s="27" t="s">
        <v>188</v>
      </c>
      <c r="C93" s="28" t="s">
        <v>189</v>
      </c>
      <c r="D93" s="27" t="s">
        <v>36</v>
      </c>
      <c r="E93" s="153">
        <v>149.69999999999999</v>
      </c>
      <c r="F93" s="29">
        <v>41.63</v>
      </c>
      <c r="G93" s="57">
        <f t="shared" si="27"/>
        <v>52.75</v>
      </c>
      <c r="H93" s="29">
        <f t="shared" si="28"/>
        <v>7896.67</v>
      </c>
    </row>
    <row r="94" spans="1:8" ht="31.5" outlineLevel="2" x14ac:dyDescent="0.25">
      <c r="A94" s="27" t="s">
        <v>930</v>
      </c>
      <c r="B94" s="27" t="s">
        <v>2312</v>
      </c>
      <c r="C94" s="28" t="s">
        <v>928</v>
      </c>
      <c r="D94" s="27" t="s">
        <v>40</v>
      </c>
      <c r="E94" s="153">
        <v>472.57</v>
      </c>
      <c r="F94" s="29">
        <v>322.5</v>
      </c>
      <c r="G94" s="57">
        <f t="shared" si="27"/>
        <v>408.7</v>
      </c>
      <c r="H94" s="29">
        <f t="shared" si="28"/>
        <v>193139.35</v>
      </c>
    </row>
    <row r="95" spans="1:8" ht="31.5" outlineLevel="2" x14ac:dyDescent="0.25">
      <c r="A95" s="27" t="s">
        <v>931</v>
      </c>
      <c r="B95" s="27" t="s">
        <v>190</v>
      </c>
      <c r="C95" s="28" t="s">
        <v>191</v>
      </c>
      <c r="D95" s="27" t="s">
        <v>36</v>
      </c>
      <c r="E95" s="153">
        <v>288.93</v>
      </c>
      <c r="F95" s="29">
        <v>41.73</v>
      </c>
      <c r="G95" s="57">
        <f t="shared" si="27"/>
        <v>52.88</v>
      </c>
      <c r="H95" s="29">
        <f t="shared" si="28"/>
        <v>15278.61</v>
      </c>
    </row>
    <row r="96" spans="1:8" outlineLevel="1" x14ac:dyDescent="0.25">
      <c r="A96" s="51"/>
      <c r="B96" s="78"/>
      <c r="C96" s="31" t="s">
        <v>12</v>
      </c>
      <c r="D96" s="51"/>
      <c r="E96" s="154"/>
      <c r="F96" s="32"/>
      <c r="G96" s="77"/>
      <c r="H96" s="33">
        <f>SUM(H90:H95)</f>
        <v>769449.52</v>
      </c>
    </row>
    <row r="97" spans="1:8" outlineLevel="1" x14ac:dyDescent="0.25">
      <c r="A97" s="34" t="s">
        <v>773</v>
      </c>
      <c r="B97" s="34"/>
      <c r="C97" s="35" t="s">
        <v>192</v>
      </c>
      <c r="D97" s="34"/>
      <c r="E97" s="160"/>
      <c r="F97" s="36"/>
      <c r="G97" s="57"/>
      <c r="H97" s="36"/>
    </row>
    <row r="98" spans="1:8" s="30" customFormat="1" ht="31.5" outlineLevel="2" x14ac:dyDescent="0.25">
      <c r="A98" s="27" t="s">
        <v>35</v>
      </c>
      <c r="B98" s="27" t="s">
        <v>193</v>
      </c>
      <c r="C98" s="28" t="s">
        <v>194</v>
      </c>
      <c r="D98" s="27" t="s">
        <v>40</v>
      </c>
      <c r="E98" s="153">
        <v>3988.18</v>
      </c>
      <c r="F98" s="29">
        <v>146.52000000000001</v>
      </c>
      <c r="G98" s="57">
        <f t="shared" ref="G98" si="29">TRUNC(F98*(1+$E$2),2)</f>
        <v>185.68</v>
      </c>
      <c r="H98" s="29">
        <f t="shared" ref="H98" si="30">TRUNC((G98*E98),2)</f>
        <v>740525.26</v>
      </c>
    </row>
    <row r="99" spans="1:8" s="30" customFormat="1" outlineLevel="1" x14ac:dyDescent="0.25">
      <c r="A99" s="51"/>
      <c r="B99" s="51"/>
      <c r="C99" s="31" t="s">
        <v>12</v>
      </c>
      <c r="D99" s="51"/>
      <c r="E99" s="154"/>
      <c r="F99" s="32"/>
      <c r="G99" s="56"/>
      <c r="H99" s="33">
        <f>SUM(H98:H98)</f>
        <v>740525.26</v>
      </c>
    </row>
    <row r="100" spans="1:8" s="30" customFormat="1" outlineLevel="1" x14ac:dyDescent="0.25">
      <c r="A100" s="185" t="s">
        <v>284</v>
      </c>
      <c r="B100" s="34"/>
      <c r="C100" s="35" t="s">
        <v>195</v>
      </c>
      <c r="D100" s="34"/>
      <c r="E100" s="160"/>
      <c r="F100" s="36"/>
      <c r="G100" s="55"/>
      <c r="H100" s="36"/>
    </row>
    <row r="101" spans="1:8" s="30" customFormat="1" ht="63" outlineLevel="2" x14ac:dyDescent="0.25">
      <c r="A101" s="27" t="s">
        <v>37</v>
      </c>
      <c r="B101" s="27" t="s">
        <v>196</v>
      </c>
      <c r="C101" s="28" t="s">
        <v>197</v>
      </c>
      <c r="D101" s="27" t="s">
        <v>40</v>
      </c>
      <c r="E101" s="153">
        <v>2888.8799999999997</v>
      </c>
      <c r="F101" s="29">
        <v>23.16</v>
      </c>
      <c r="G101" s="57">
        <f t="shared" ref="G101:G106" si="31">TRUNC(F101*(1+$E$2),2)</f>
        <v>29.35</v>
      </c>
      <c r="H101" s="29">
        <f t="shared" ref="H101:H106" si="32">TRUNC((G101*E101),2)</f>
        <v>84788.62</v>
      </c>
    </row>
    <row r="102" spans="1:8" s="30" customFormat="1" ht="47.25" outlineLevel="2" x14ac:dyDescent="0.25">
      <c r="A102" s="27" t="s">
        <v>38</v>
      </c>
      <c r="B102" s="27" t="s">
        <v>198</v>
      </c>
      <c r="C102" s="28" t="s">
        <v>199</v>
      </c>
      <c r="D102" s="27" t="s">
        <v>40</v>
      </c>
      <c r="E102" s="153">
        <v>13704.220000000001</v>
      </c>
      <c r="F102" s="29">
        <v>2.68</v>
      </c>
      <c r="G102" s="57">
        <f t="shared" si="31"/>
        <v>3.39</v>
      </c>
      <c r="H102" s="29">
        <f t="shared" si="32"/>
        <v>46457.3</v>
      </c>
    </row>
    <row r="103" spans="1:8" s="30" customFormat="1" ht="47.25" outlineLevel="2" x14ac:dyDescent="0.25">
      <c r="A103" s="27" t="s">
        <v>39</v>
      </c>
      <c r="B103" s="27" t="s">
        <v>217</v>
      </c>
      <c r="C103" s="28" t="s">
        <v>218</v>
      </c>
      <c r="D103" s="27" t="s">
        <v>40</v>
      </c>
      <c r="E103" s="153">
        <v>2357.17</v>
      </c>
      <c r="F103" s="29">
        <v>81.650000000000006</v>
      </c>
      <c r="G103" s="57">
        <f t="shared" si="31"/>
        <v>103.47</v>
      </c>
      <c r="H103" s="29">
        <f t="shared" si="32"/>
        <v>243896.37</v>
      </c>
    </row>
    <row r="104" spans="1:8" s="30" customFormat="1" ht="63" outlineLevel="2" x14ac:dyDescent="0.25">
      <c r="A104" s="27" t="s">
        <v>1851</v>
      </c>
      <c r="B104" s="27" t="s">
        <v>196</v>
      </c>
      <c r="C104" s="28" t="s">
        <v>197</v>
      </c>
      <c r="D104" s="27" t="s">
        <v>40</v>
      </c>
      <c r="E104" s="153">
        <v>10055.890000000001</v>
      </c>
      <c r="F104" s="29">
        <v>23.16</v>
      </c>
      <c r="G104" s="57">
        <f t="shared" si="31"/>
        <v>29.35</v>
      </c>
      <c r="H104" s="29">
        <f t="shared" si="32"/>
        <v>295140.37</v>
      </c>
    </row>
    <row r="105" spans="1:8" s="30" customFormat="1" outlineLevel="2" x14ac:dyDescent="0.25">
      <c r="A105" s="27" t="s">
        <v>1852</v>
      </c>
      <c r="B105" s="180" t="s">
        <v>223</v>
      </c>
      <c r="C105" s="181" t="s">
        <v>224</v>
      </c>
      <c r="D105" s="180" t="s">
        <v>40</v>
      </c>
      <c r="E105" s="182">
        <v>1003.6500000000001</v>
      </c>
      <c r="F105" s="183">
        <v>278.26</v>
      </c>
      <c r="G105" s="184">
        <f t="shared" si="31"/>
        <v>352.63</v>
      </c>
      <c r="H105" s="183">
        <f t="shared" si="32"/>
        <v>353917.09</v>
      </c>
    </row>
    <row r="106" spans="1:8" s="30" customFormat="1" outlineLevel="2" x14ac:dyDescent="0.25">
      <c r="A106" s="27" t="s">
        <v>1853</v>
      </c>
      <c r="B106" s="180" t="s">
        <v>2080</v>
      </c>
      <c r="C106" s="181" t="s">
        <v>2084</v>
      </c>
      <c r="D106" s="180" t="s">
        <v>40</v>
      </c>
      <c r="E106" s="182">
        <v>1003.6500000000001</v>
      </c>
      <c r="F106" s="183">
        <v>94.256</v>
      </c>
      <c r="G106" s="184">
        <f t="shared" si="31"/>
        <v>119.45</v>
      </c>
      <c r="H106" s="183">
        <f t="shared" si="32"/>
        <v>119885.99</v>
      </c>
    </row>
    <row r="107" spans="1:8" s="30" customFormat="1" outlineLevel="2" x14ac:dyDescent="0.25">
      <c r="A107" s="27"/>
    </row>
    <row r="108" spans="1:8" s="30" customFormat="1" outlineLevel="2" x14ac:dyDescent="0.25">
      <c r="A108" s="27"/>
      <c r="B108" s="27"/>
      <c r="C108" s="28"/>
      <c r="D108" s="27"/>
      <c r="E108" s="153"/>
      <c r="F108" s="29"/>
      <c r="G108" s="57"/>
      <c r="H108" s="29"/>
    </row>
    <row r="109" spans="1:8" s="30" customFormat="1" outlineLevel="1" x14ac:dyDescent="0.25">
      <c r="A109" s="78"/>
      <c r="B109" s="51"/>
      <c r="C109" s="31" t="s">
        <v>12</v>
      </c>
      <c r="D109" s="51"/>
      <c r="E109" s="154"/>
      <c r="F109" s="32"/>
      <c r="G109" s="56"/>
      <c r="H109" s="33">
        <f>SUM(H101:H106)</f>
        <v>1144085.74</v>
      </c>
    </row>
    <row r="110" spans="1:8" outlineLevel="1" x14ac:dyDescent="0.25">
      <c r="A110" s="34" t="s">
        <v>285</v>
      </c>
      <c r="B110" s="34"/>
      <c r="C110" s="35" t="s">
        <v>204</v>
      </c>
      <c r="D110" s="34"/>
      <c r="E110" s="160"/>
      <c r="F110" s="36"/>
      <c r="G110" s="55"/>
      <c r="H110" s="36"/>
    </row>
    <row r="111" spans="1:8" s="30" customFormat="1" outlineLevel="2" x14ac:dyDescent="0.25">
      <c r="A111" s="27" t="s">
        <v>41</v>
      </c>
      <c r="B111" s="27" t="s">
        <v>200</v>
      </c>
      <c r="C111" s="28" t="s">
        <v>201</v>
      </c>
      <c r="D111" s="27" t="s">
        <v>40</v>
      </c>
      <c r="E111" s="153">
        <v>5498.63</v>
      </c>
      <c r="F111" s="29">
        <v>31.76</v>
      </c>
      <c r="G111" s="57">
        <f t="shared" ref="G111:G112" si="33">TRUNC(F111*(1+$E$2),2)</f>
        <v>40.24</v>
      </c>
      <c r="H111" s="29">
        <f t="shared" ref="H111:H112" si="34">TRUNC((G111*E111),2)</f>
        <v>221264.87</v>
      </c>
    </row>
    <row r="112" spans="1:8" s="30" customFormat="1" outlineLevel="2" x14ac:dyDescent="0.25">
      <c r="A112" s="27" t="s">
        <v>286</v>
      </c>
      <c r="B112" s="27" t="s">
        <v>202</v>
      </c>
      <c r="C112" s="28" t="s">
        <v>203</v>
      </c>
      <c r="D112" s="27" t="s">
        <v>36</v>
      </c>
      <c r="E112" s="153">
        <v>5457.29</v>
      </c>
      <c r="F112" s="29">
        <v>2.48</v>
      </c>
      <c r="G112" s="57">
        <f t="shared" si="33"/>
        <v>3.14</v>
      </c>
      <c r="H112" s="29">
        <f t="shared" si="34"/>
        <v>17135.89</v>
      </c>
    </row>
    <row r="113" spans="1:8" outlineLevel="1" x14ac:dyDescent="0.25">
      <c r="A113" s="78"/>
      <c r="B113" s="51"/>
      <c r="C113" s="31" t="s">
        <v>12</v>
      </c>
      <c r="D113" s="51"/>
      <c r="E113" s="154"/>
      <c r="F113" s="32"/>
      <c r="G113" s="56"/>
      <c r="H113" s="33">
        <f>SUM(H111:H112)</f>
        <v>238400.76</v>
      </c>
    </row>
    <row r="114" spans="1:8" s="30" customFormat="1" outlineLevel="1" x14ac:dyDescent="0.25">
      <c r="A114" s="185" t="s">
        <v>287</v>
      </c>
      <c r="B114" s="34"/>
      <c r="C114" s="35" t="s">
        <v>11</v>
      </c>
      <c r="D114" s="34"/>
      <c r="E114" s="160"/>
      <c r="F114" s="36"/>
      <c r="G114" s="55"/>
      <c r="H114" s="36"/>
    </row>
    <row r="115" spans="1:8" s="30" customFormat="1" ht="31.5" outlineLevel="1" x14ac:dyDescent="0.25">
      <c r="A115" s="27" t="s">
        <v>1854</v>
      </c>
      <c r="B115" s="27" t="s">
        <v>209</v>
      </c>
      <c r="C115" s="28" t="s">
        <v>210</v>
      </c>
      <c r="D115" s="27" t="s">
        <v>40</v>
      </c>
      <c r="E115" s="153">
        <v>10221.969999999999</v>
      </c>
      <c r="F115" s="86">
        <v>1.56</v>
      </c>
      <c r="G115" s="57">
        <f t="shared" ref="G115:G125" si="35">TRUNC(F115*(1+$E$2),2)</f>
        <v>1.97</v>
      </c>
      <c r="H115" s="29">
        <f t="shared" ref="H115:H125" si="36">TRUNC((G115*E115),2)</f>
        <v>20137.28</v>
      </c>
    </row>
    <row r="116" spans="1:8" s="30" customFormat="1" ht="31.5" outlineLevel="1" x14ac:dyDescent="0.25">
      <c r="A116" s="27" t="s">
        <v>1855</v>
      </c>
      <c r="B116" s="27" t="s">
        <v>205</v>
      </c>
      <c r="C116" s="28" t="s">
        <v>206</v>
      </c>
      <c r="D116" s="27" t="s">
        <v>40</v>
      </c>
      <c r="E116" s="153">
        <v>5449.04</v>
      </c>
      <c r="F116" s="86">
        <v>10.79</v>
      </c>
      <c r="G116" s="57">
        <f t="shared" si="35"/>
        <v>13.67</v>
      </c>
      <c r="H116" s="29">
        <f t="shared" si="36"/>
        <v>74488.37</v>
      </c>
    </row>
    <row r="117" spans="1:8" s="30" customFormat="1" ht="31.5" outlineLevel="1" x14ac:dyDescent="0.25">
      <c r="A117" s="27" t="s">
        <v>1400</v>
      </c>
      <c r="B117" s="27" t="s">
        <v>938</v>
      </c>
      <c r="C117" s="28" t="s">
        <v>932</v>
      </c>
      <c r="D117" s="27" t="s">
        <v>40</v>
      </c>
      <c r="E117" s="153">
        <v>4563.18</v>
      </c>
      <c r="F117" s="86">
        <v>19.29</v>
      </c>
      <c r="G117" s="57">
        <f t="shared" si="35"/>
        <v>24.44</v>
      </c>
      <c r="H117" s="29">
        <f t="shared" si="36"/>
        <v>111524.11</v>
      </c>
    </row>
    <row r="118" spans="1:8" s="30" customFormat="1" ht="31.5" outlineLevel="1" x14ac:dyDescent="0.25">
      <c r="A118" s="27" t="s">
        <v>1856</v>
      </c>
      <c r="B118" s="27" t="s">
        <v>207</v>
      </c>
      <c r="C118" s="28" t="s">
        <v>208</v>
      </c>
      <c r="D118" s="27" t="s">
        <v>40</v>
      </c>
      <c r="E118" s="153">
        <v>6376.69</v>
      </c>
      <c r="F118" s="86">
        <v>8.65</v>
      </c>
      <c r="G118" s="57">
        <f t="shared" si="35"/>
        <v>10.96</v>
      </c>
      <c r="H118" s="29">
        <f t="shared" si="36"/>
        <v>69888.52</v>
      </c>
    </row>
    <row r="119" spans="1:8" s="30" customFormat="1" ht="31.5" outlineLevel="1" x14ac:dyDescent="0.25">
      <c r="A119" s="27" t="s">
        <v>1857</v>
      </c>
      <c r="B119" s="27" t="s">
        <v>212</v>
      </c>
      <c r="C119" s="28" t="s">
        <v>213</v>
      </c>
      <c r="D119" s="27" t="s">
        <v>40</v>
      </c>
      <c r="E119" s="153">
        <v>5498.95</v>
      </c>
      <c r="F119" s="86">
        <v>9.61</v>
      </c>
      <c r="G119" s="57">
        <f t="shared" si="35"/>
        <v>12.17</v>
      </c>
      <c r="H119" s="29">
        <f t="shared" si="36"/>
        <v>66922.22</v>
      </c>
    </row>
    <row r="120" spans="1:8" s="30" customFormat="1" ht="31.5" outlineLevel="1" x14ac:dyDescent="0.25">
      <c r="A120" s="27" t="s">
        <v>1858</v>
      </c>
      <c r="B120" s="27" t="s">
        <v>211</v>
      </c>
      <c r="C120" s="28" t="s">
        <v>59</v>
      </c>
      <c r="D120" s="27" t="s">
        <v>40</v>
      </c>
      <c r="E120" s="153">
        <v>6497.61</v>
      </c>
      <c r="F120" s="86">
        <v>10.91</v>
      </c>
      <c r="G120" s="57">
        <f t="shared" si="35"/>
        <v>13.82</v>
      </c>
      <c r="H120" s="29">
        <f t="shared" si="36"/>
        <v>89796.97</v>
      </c>
    </row>
    <row r="121" spans="1:8" s="30" customFormat="1" ht="31.5" outlineLevel="1" x14ac:dyDescent="0.25">
      <c r="A121" s="27" t="s">
        <v>1859</v>
      </c>
      <c r="B121" s="27" t="s">
        <v>939</v>
      </c>
      <c r="C121" s="28" t="s">
        <v>933</v>
      </c>
      <c r="D121" s="27" t="s">
        <v>40</v>
      </c>
      <c r="E121" s="153">
        <v>296.27</v>
      </c>
      <c r="F121" s="86">
        <v>30.72</v>
      </c>
      <c r="G121" s="57">
        <f t="shared" si="35"/>
        <v>38.93</v>
      </c>
      <c r="H121" s="29">
        <f t="shared" si="36"/>
        <v>11533.79</v>
      </c>
    </row>
    <row r="122" spans="1:8" s="30" customFormat="1" outlineLevel="1" x14ac:dyDescent="0.25">
      <c r="A122" s="27" t="s">
        <v>1860</v>
      </c>
      <c r="B122" s="27" t="s">
        <v>940</v>
      </c>
      <c r="C122" s="28" t="s">
        <v>934</v>
      </c>
      <c r="D122" s="27" t="s">
        <v>40</v>
      </c>
      <c r="E122" s="153">
        <v>296.27</v>
      </c>
      <c r="F122" s="86">
        <v>17.07</v>
      </c>
      <c r="G122" s="57">
        <f t="shared" si="35"/>
        <v>21.63</v>
      </c>
      <c r="H122" s="29">
        <f t="shared" si="36"/>
        <v>6408.32</v>
      </c>
    </row>
    <row r="123" spans="1:8" s="30" customFormat="1" ht="31.5" outlineLevel="1" x14ac:dyDescent="0.25">
      <c r="A123" s="27" t="s">
        <v>1861</v>
      </c>
      <c r="B123" s="27" t="s">
        <v>941</v>
      </c>
      <c r="C123" s="28" t="s">
        <v>935</v>
      </c>
      <c r="D123" s="27" t="s">
        <v>40</v>
      </c>
      <c r="E123" s="153">
        <v>780</v>
      </c>
      <c r="F123" s="86">
        <v>7.8</v>
      </c>
      <c r="G123" s="57">
        <f t="shared" si="35"/>
        <v>9.8800000000000008</v>
      </c>
      <c r="H123" s="29">
        <f t="shared" si="36"/>
        <v>7706.4</v>
      </c>
    </row>
    <row r="124" spans="1:8" s="30" customFormat="1" ht="31.5" outlineLevel="1" x14ac:dyDescent="0.25">
      <c r="A124" s="27" t="s">
        <v>1862</v>
      </c>
      <c r="B124" s="27" t="s">
        <v>942</v>
      </c>
      <c r="C124" s="28" t="s">
        <v>936</v>
      </c>
      <c r="D124" s="27" t="s">
        <v>36</v>
      </c>
      <c r="E124" s="153">
        <v>192.31</v>
      </c>
      <c r="F124" s="86">
        <v>9.67</v>
      </c>
      <c r="G124" s="57">
        <f t="shared" si="35"/>
        <v>12.25</v>
      </c>
      <c r="H124" s="29">
        <f t="shared" si="36"/>
        <v>2355.79</v>
      </c>
    </row>
    <row r="125" spans="1:8" s="30" customFormat="1" outlineLevel="1" x14ac:dyDescent="0.25">
      <c r="A125" s="27" t="s">
        <v>1863</v>
      </c>
      <c r="B125" s="27" t="s">
        <v>943</v>
      </c>
      <c r="C125" s="28" t="s">
        <v>937</v>
      </c>
      <c r="D125" s="27" t="s">
        <v>40</v>
      </c>
      <c r="E125" s="153">
        <v>138.41999999999999</v>
      </c>
      <c r="F125" s="86">
        <v>17.45</v>
      </c>
      <c r="G125" s="57">
        <f t="shared" si="35"/>
        <v>22.11</v>
      </c>
      <c r="H125" s="29">
        <f t="shared" si="36"/>
        <v>3060.46</v>
      </c>
    </row>
    <row r="126" spans="1:8" s="30" customFormat="1" outlineLevel="1" x14ac:dyDescent="0.25">
      <c r="A126" s="78"/>
      <c r="B126" s="51"/>
      <c r="C126" s="31" t="s">
        <v>12</v>
      </c>
      <c r="D126" s="51"/>
      <c r="E126" s="154"/>
      <c r="F126" s="32"/>
      <c r="G126" s="56"/>
      <c r="H126" s="33">
        <f>SUM(H115:H125)</f>
        <v>463822.23</v>
      </c>
    </row>
    <row r="127" spans="1:8" outlineLevel="1" x14ac:dyDescent="0.25">
      <c r="A127" s="34" t="s">
        <v>288</v>
      </c>
      <c r="B127" s="34"/>
      <c r="C127" s="35" t="s">
        <v>70</v>
      </c>
      <c r="D127" s="34"/>
      <c r="E127" s="160"/>
      <c r="F127" s="36"/>
      <c r="G127" s="55"/>
      <c r="H127" s="36"/>
    </row>
    <row r="128" spans="1:8" ht="61.5" customHeight="1" outlineLevel="1" x14ac:dyDescent="0.25">
      <c r="A128" s="27" t="s">
        <v>42</v>
      </c>
      <c r="B128" s="27" t="s">
        <v>2272</v>
      </c>
      <c r="C128" s="28" t="s">
        <v>2271</v>
      </c>
      <c r="D128" s="180" t="s">
        <v>40</v>
      </c>
      <c r="E128" s="153">
        <v>2.39</v>
      </c>
      <c r="F128" s="86">
        <v>742.31708000000003</v>
      </c>
      <c r="G128" s="57">
        <f t="shared" ref="G128" si="37">TRUNC(F128*(1+$E$2),2)</f>
        <v>940.73</v>
      </c>
      <c r="H128" s="29">
        <f t="shared" ref="H128" si="38">TRUNC((G128*E128),2)</f>
        <v>2248.34</v>
      </c>
    </row>
    <row r="129" spans="1:8" ht="61.5" customHeight="1" outlineLevel="1" x14ac:dyDescent="0.25">
      <c r="A129" s="27" t="s">
        <v>45</v>
      </c>
      <c r="B129" s="27" t="s">
        <v>2272</v>
      </c>
      <c r="C129" s="28" t="s">
        <v>2273</v>
      </c>
      <c r="D129" s="180" t="s">
        <v>40</v>
      </c>
      <c r="E129" s="153">
        <v>6.5</v>
      </c>
      <c r="F129" s="86">
        <v>938.29708000000005</v>
      </c>
      <c r="G129" s="57">
        <f t="shared" ref="G129" si="39">TRUNC(F129*(1+$E$2),2)</f>
        <v>1189.0999999999999</v>
      </c>
      <c r="H129" s="29">
        <f t="shared" ref="H129" si="40">TRUNC((G129*E129),2)</f>
        <v>7729.15</v>
      </c>
    </row>
    <row r="130" spans="1:8" ht="61.5" customHeight="1" outlineLevel="1" x14ac:dyDescent="0.25">
      <c r="A130" s="27" t="s">
        <v>946</v>
      </c>
      <c r="B130" s="27" t="s">
        <v>2274</v>
      </c>
      <c r="C130" s="28" t="s">
        <v>2275</v>
      </c>
      <c r="D130" s="180" t="s">
        <v>40</v>
      </c>
      <c r="E130" s="153">
        <v>15.24</v>
      </c>
      <c r="F130" s="86">
        <v>952.88707999999997</v>
      </c>
      <c r="G130" s="57">
        <f t="shared" ref="G130" si="41">TRUNC(F130*(1+$E$2),2)</f>
        <v>1207.5899999999999</v>
      </c>
      <c r="H130" s="29">
        <f t="shared" ref="H130" si="42">TRUNC((G130*E130),2)</f>
        <v>18403.669999999998</v>
      </c>
    </row>
    <row r="131" spans="1:8" ht="61.5" customHeight="1" outlineLevel="1" x14ac:dyDescent="0.25">
      <c r="A131" s="27" t="s">
        <v>947</v>
      </c>
      <c r="B131" s="27" t="s">
        <v>2277</v>
      </c>
      <c r="C131" s="28" t="s">
        <v>2276</v>
      </c>
      <c r="D131" s="180" t="s">
        <v>40</v>
      </c>
      <c r="E131" s="153">
        <v>5</v>
      </c>
      <c r="F131" s="86">
        <v>1219.7970799999998</v>
      </c>
      <c r="G131" s="57">
        <f t="shared" ref="G131" si="43">TRUNC(F131*(1+$E$2),2)</f>
        <v>1545.84</v>
      </c>
      <c r="H131" s="29">
        <f t="shared" ref="H131" si="44">TRUNC((G131*E131),2)</f>
        <v>7729.2</v>
      </c>
    </row>
    <row r="132" spans="1:8" ht="61.5" customHeight="1" outlineLevel="1" x14ac:dyDescent="0.25">
      <c r="A132" s="27" t="s">
        <v>954</v>
      </c>
      <c r="B132" s="27" t="s">
        <v>2278</v>
      </c>
      <c r="C132" s="28" t="s">
        <v>2279</v>
      </c>
      <c r="D132" s="180" t="s">
        <v>40</v>
      </c>
      <c r="E132" s="153">
        <v>7.64</v>
      </c>
      <c r="F132" s="86">
        <v>685.97708</v>
      </c>
      <c r="G132" s="57">
        <f t="shared" ref="G132" si="45">TRUNC(F132*(1+$E$2),2)</f>
        <v>869.33</v>
      </c>
      <c r="H132" s="29">
        <f t="shared" ref="H132" si="46">TRUNC((G132*E132),2)</f>
        <v>6641.68</v>
      </c>
    </row>
    <row r="133" spans="1:8" s="30" customFormat="1" ht="47.25" outlineLevel="2" x14ac:dyDescent="0.25">
      <c r="A133" s="27" t="s">
        <v>955</v>
      </c>
      <c r="B133" s="27" t="s">
        <v>214</v>
      </c>
      <c r="C133" s="28" t="s">
        <v>215</v>
      </c>
      <c r="D133" s="27" t="s">
        <v>33</v>
      </c>
      <c r="E133" s="153">
        <v>20</v>
      </c>
      <c r="F133" s="29">
        <v>280.89</v>
      </c>
      <c r="G133" s="57">
        <f t="shared" ref="G133:G148" si="47">TRUNC(F133*(1+$E$2),2)</f>
        <v>355.97</v>
      </c>
      <c r="H133" s="29">
        <f t="shared" ref="H133:H148" si="48">TRUNC((G133*E133),2)</f>
        <v>7119.4</v>
      </c>
    </row>
    <row r="134" spans="1:8" s="30" customFormat="1" ht="31.5" outlineLevel="2" x14ac:dyDescent="0.25">
      <c r="A134" s="27" t="s">
        <v>956</v>
      </c>
      <c r="B134" s="180" t="s">
        <v>2085</v>
      </c>
      <c r="C134" s="181" t="s">
        <v>944</v>
      </c>
      <c r="D134" s="180" t="s">
        <v>33</v>
      </c>
      <c r="E134" s="182">
        <v>8</v>
      </c>
      <c r="F134" s="183">
        <v>390.72</v>
      </c>
      <c r="G134" s="184">
        <f t="shared" si="47"/>
        <v>495.15</v>
      </c>
      <c r="H134" s="183">
        <f t="shared" si="48"/>
        <v>3961.2</v>
      </c>
    </row>
    <row r="135" spans="1:8" s="30" customFormat="1" ht="63" outlineLevel="2" x14ac:dyDescent="0.25">
      <c r="A135" s="27" t="s">
        <v>957</v>
      </c>
      <c r="B135" s="180">
        <v>86939</v>
      </c>
      <c r="C135" s="181" t="s">
        <v>945</v>
      </c>
      <c r="D135" s="180" t="s">
        <v>33</v>
      </c>
      <c r="E135" s="182">
        <v>5</v>
      </c>
      <c r="F135" s="183">
        <v>286.42</v>
      </c>
      <c r="G135" s="184">
        <f t="shared" si="47"/>
        <v>362.98</v>
      </c>
      <c r="H135" s="183">
        <f t="shared" si="48"/>
        <v>1814.9</v>
      </c>
    </row>
    <row r="136" spans="1:8" s="30" customFormat="1" ht="47.25" outlineLevel="2" x14ac:dyDescent="0.25">
      <c r="A136" s="27" t="s">
        <v>958</v>
      </c>
      <c r="B136" s="180">
        <v>79627</v>
      </c>
      <c r="C136" s="181" t="s">
        <v>158</v>
      </c>
      <c r="D136" s="180" t="s">
        <v>40</v>
      </c>
      <c r="E136" s="182">
        <v>117.61</v>
      </c>
      <c r="F136" s="183">
        <v>592.11</v>
      </c>
      <c r="G136" s="184">
        <f t="shared" si="47"/>
        <v>750.38</v>
      </c>
      <c r="H136" s="183">
        <f t="shared" si="48"/>
        <v>88252.19</v>
      </c>
    </row>
    <row r="137" spans="1:8" s="30" customFormat="1" ht="15.75" customHeight="1" outlineLevel="2" x14ac:dyDescent="0.25">
      <c r="A137" s="27" t="s">
        <v>959</v>
      </c>
      <c r="B137" s="180">
        <v>98689</v>
      </c>
      <c r="C137" s="181" t="s">
        <v>948</v>
      </c>
      <c r="D137" s="180" t="s">
        <v>864</v>
      </c>
      <c r="E137" s="182">
        <v>100.82</v>
      </c>
      <c r="F137" s="183">
        <v>75.22</v>
      </c>
      <c r="G137" s="184">
        <f t="shared" si="47"/>
        <v>95.32</v>
      </c>
      <c r="H137" s="183">
        <f t="shared" si="48"/>
        <v>9610.16</v>
      </c>
    </row>
    <row r="138" spans="1:8" s="30" customFormat="1" ht="63" customHeight="1" outlineLevel="2" x14ac:dyDescent="0.25">
      <c r="A138" s="27" t="s">
        <v>960</v>
      </c>
      <c r="B138" s="180" t="s">
        <v>949</v>
      </c>
      <c r="C138" s="181" t="s">
        <v>2280</v>
      </c>
      <c r="D138" s="180" t="s">
        <v>40</v>
      </c>
      <c r="E138" s="182">
        <v>19.93</v>
      </c>
      <c r="F138" s="183">
        <v>535.25</v>
      </c>
      <c r="G138" s="184">
        <f t="shared" si="47"/>
        <v>678.32</v>
      </c>
      <c r="H138" s="183">
        <f t="shared" si="48"/>
        <v>13518.91</v>
      </c>
    </row>
    <row r="139" spans="1:8" s="30" customFormat="1" ht="65.25" customHeight="1" outlineLevel="2" x14ac:dyDescent="0.25">
      <c r="A139" s="27" t="s">
        <v>961</v>
      </c>
      <c r="B139" s="180" t="s">
        <v>2086</v>
      </c>
      <c r="C139" s="181" t="s">
        <v>2284</v>
      </c>
      <c r="D139" s="180" t="s">
        <v>40</v>
      </c>
      <c r="E139" s="182">
        <v>111.39</v>
      </c>
      <c r="F139" s="183">
        <v>822.25</v>
      </c>
      <c r="G139" s="184">
        <f t="shared" si="47"/>
        <v>1042.03</v>
      </c>
      <c r="H139" s="183">
        <f t="shared" si="48"/>
        <v>116071.72</v>
      </c>
    </row>
    <row r="140" spans="1:8" s="30" customFormat="1" ht="93" customHeight="1" outlineLevel="2" x14ac:dyDescent="0.25">
      <c r="A140" s="27" t="s">
        <v>962</v>
      </c>
      <c r="B140" s="180" t="s">
        <v>2088</v>
      </c>
      <c r="C140" s="181" t="s">
        <v>2283</v>
      </c>
      <c r="D140" s="180" t="s">
        <v>40</v>
      </c>
      <c r="E140" s="182">
        <v>17.75</v>
      </c>
      <c r="F140" s="183">
        <v>1174.1399999999999</v>
      </c>
      <c r="G140" s="184">
        <f t="shared" ref="G140" si="49">TRUNC(F140*(1+$E$2),2)</f>
        <v>1487.98</v>
      </c>
      <c r="H140" s="183">
        <f t="shared" ref="H140" si="50">TRUNC((G140*E140),2)</f>
        <v>26411.64</v>
      </c>
    </row>
    <row r="141" spans="1:8" s="30" customFormat="1" ht="111.75" customHeight="1" outlineLevel="2" x14ac:dyDescent="0.25">
      <c r="A141" s="27" t="s">
        <v>963</v>
      </c>
      <c r="B141" s="180" t="s">
        <v>2094</v>
      </c>
      <c r="C141" s="181" t="s">
        <v>2282</v>
      </c>
      <c r="D141" s="180" t="s">
        <v>40</v>
      </c>
      <c r="E141" s="182">
        <v>27.669999999999995</v>
      </c>
      <c r="F141" s="183">
        <v>1526.0299999999997</v>
      </c>
      <c r="G141" s="184">
        <f t="shared" ref="G141" si="51">TRUNC(F141*(1+$E$2),2)</f>
        <v>1933.93</v>
      </c>
      <c r="H141" s="183">
        <f t="shared" ref="H141" si="52">TRUNC((G141*E141),2)</f>
        <v>53511.839999999997</v>
      </c>
    </row>
    <row r="142" spans="1:8" s="30" customFormat="1" ht="93" customHeight="1" outlineLevel="2" x14ac:dyDescent="0.25">
      <c r="A142" s="27" t="s">
        <v>2286</v>
      </c>
      <c r="B142" s="180" t="s">
        <v>2105</v>
      </c>
      <c r="C142" s="181" t="s">
        <v>2281</v>
      </c>
      <c r="D142" s="180" t="s">
        <v>40</v>
      </c>
      <c r="E142" s="182">
        <v>15.65</v>
      </c>
      <c r="F142" s="183">
        <v>5084.1199999999981</v>
      </c>
      <c r="G142" s="184">
        <f t="shared" ref="G142" si="53">TRUNC(F142*(1+$E$2),2)</f>
        <v>6443.1</v>
      </c>
      <c r="H142" s="183">
        <f t="shared" ref="H142" si="54">TRUNC((G142*E142),2)</f>
        <v>100834.51</v>
      </c>
    </row>
    <row r="143" spans="1:8" s="30" customFormat="1" ht="63" outlineLevel="2" x14ac:dyDescent="0.25">
      <c r="A143" s="27" t="s">
        <v>2287</v>
      </c>
      <c r="B143" s="180" t="s">
        <v>2087</v>
      </c>
      <c r="C143" s="181" t="s">
        <v>950</v>
      </c>
      <c r="D143" s="180" t="s">
        <v>33</v>
      </c>
      <c r="E143" s="182">
        <v>5.88</v>
      </c>
      <c r="F143" s="183">
        <v>1360.34</v>
      </c>
      <c r="G143" s="184">
        <f t="shared" si="47"/>
        <v>1723.95</v>
      </c>
      <c r="H143" s="183">
        <f t="shared" si="48"/>
        <v>10136.82</v>
      </c>
    </row>
    <row r="144" spans="1:8" s="30" customFormat="1" ht="44.25" customHeight="1" outlineLevel="2" x14ac:dyDescent="0.25">
      <c r="A144" s="27" t="s">
        <v>2288</v>
      </c>
      <c r="B144" s="180" t="s">
        <v>2107</v>
      </c>
      <c r="C144" s="181" t="s">
        <v>2285</v>
      </c>
      <c r="D144" s="180" t="s">
        <v>33</v>
      </c>
      <c r="E144" s="182">
        <v>13</v>
      </c>
      <c r="F144" s="183">
        <v>682.03</v>
      </c>
      <c r="G144" s="184">
        <f t="shared" ref="G144" si="55">TRUNC(F144*(1+$E$2),2)</f>
        <v>864.33</v>
      </c>
      <c r="H144" s="183">
        <f t="shared" ref="H144" si="56">TRUNC((G144*E144),2)</f>
        <v>11236.29</v>
      </c>
    </row>
    <row r="145" spans="1:8" s="30" customFormat="1" ht="51.75" customHeight="1" outlineLevel="2" x14ac:dyDescent="0.25">
      <c r="A145" s="27" t="s">
        <v>2289</v>
      </c>
      <c r="B145" s="180" t="s">
        <v>2088</v>
      </c>
      <c r="C145" s="181" t="s">
        <v>951</v>
      </c>
      <c r="D145" s="180" t="s">
        <v>33</v>
      </c>
      <c r="E145" s="182">
        <v>89</v>
      </c>
      <c r="F145" s="183">
        <v>238.71</v>
      </c>
      <c r="G145" s="184">
        <f t="shared" si="47"/>
        <v>302.51</v>
      </c>
      <c r="H145" s="183">
        <f t="shared" si="48"/>
        <v>26923.39</v>
      </c>
    </row>
    <row r="146" spans="1:8" s="30" customFormat="1" ht="51.75" customHeight="1" outlineLevel="2" x14ac:dyDescent="0.25">
      <c r="A146" s="27" t="s">
        <v>2290</v>
      </c>
      <c r="B146" s="180">
        <v>86906</v>
      </c>
      <c r="C146" s="181" t="s">
        <v>952</v>
      </c>
      <c r="D146" s="180" t="s">
        <v>33</v>
      </c>
      <c r="E146" s="182">
        <v>61</v>
      </c>
      <c r="F146" s="183">
        <v>49.06</v>
      </c>
      <c r="G146" s="184">
        <f t="shared" si="47"/>
        <v>62.17</v>
      </c>
      <c r="H146" s="183">
        <f t="shared" si="48"/>
        <v>3792.37</v>
      </c>
    </row>
    <row r="147" spans="1:8" s="30" customFormat="1" ht="51.75" customHeight="1" outlineLevel="2" x14ac:dyDescent="0.25">
      <c r="A147" s="27" t="s">
        <v>2291</v>
      </c>
      <c r="B147" s="180" t="s">
        <v>868</v>
      </c>
      <c r="C147" s="181" t="s">
        <v>953</v>
      </c>
      <c r="D147" s="180" t="s">
        <v>33</v>
      </c>
      <c r="E147" s="182">
        <v>10</v>
      </c>
      <c r="F147" s="183">
        <v>602.15</v>
      </c>
      <c r="G147" s="184">
        <f t="shared" si="47"/>
        <v>763.1</v>
      </c>
      <c r="H147" s="183">
        <f t="shared" si="48"/>
        <v>7631</v>
      </c>
    </row>
    <row r="148" spans="1:8" s="30" customFormat="1" ht="51.75" customHeight="1" outlineLevel="2" x14ac:dyDescent="0.25">
      <c r="A148" s="27" t="s">
        <v>2292</v>
      </c>
      <c r="B148" s="180" t="s">
        <v>487</v>
      </c>
      <c r="C148" s="181" t="s">
        <v>488</v>
      </c>
      <c r="D148" s="180" t="s">
        <v>33</v>
      </c>
      <c r="E148" s="182">
        <v>5</v>
      </c>
      <c r="F148" s="183">
        <v>463</v>
      </c>
      <c r="G148" s="184">
        <f t="shared" si="47"/>
        <v>586.75</v>
      </c>
      <c r="H148" s="183">
        <f t="shared" si="48"/>
        <v>2933.75</v>
      </c>
    </row>
    <row r="149" spans="1:8" outlineLevel="1" x14ac:dyDescent="0.25">
      <c r="A149" s="27"/>
      <c r="B149" s="51"/>
      <c r="C149" s="31" t="s">
        <v>12</v>
      </c>
      <c r="D149" s="51"/>
      <c r="E149" s="154"/>
      <c r="F149" s="32"/>
      <c r="G149" s="56"/>
      <c r="H149" s="33">
        <f>SUM(H133:H148)</f>
        <v>483760.08999999997</v>
      </c>
    </row>
    <row r="150" spans="1:8" s="30" customFormat="1" outlineLevel="1" x14ac:dyDescent="0.25">
      <c r="A150" s="185" t="s">
        <v>289</v>
      </c>
      <c r="B150" s="34"/>
      <c r="C150" s="35" t="s">
        <v>216</v>
      </c>
      <c r="D150" s="34"/>
      <c r="E150" s="160"/>
      <c r="F150" s="36"/>
      <c r="G150" s="55"/>
      <c r="H150" s="36"/>
    </row>
    <row r="151" spans="1:8" s="30" customFormat="1" ht="58.5" customHeight="1" outlineLevel="1" x14ac:dyDescent="0.25">
      <c r="A151" s="27" t="s">
        <v>1864</v>
      </c>
      <c r="B151" s="27">
        <v>94342</v>
      </c>
      <c r="C151" s="28" t="s">
        <v>964</v>
      </c>
      <c r="D151" s="27" t="s">
        <v>55</v>
      </c>
      <c r="E151" s="153">
        <v>459.9199999999999</v>
      </c>
      <c r="F151" s="86">
        <v>72.819999999999993</v>
      </c>
      <c r="G151" s="57">
        <f t="shared" ref="G151:G160" si="57">TRUNC(F151*(1+$E$2),2)</f>
        <v>92.28</v>
      </c>
      <c r="H151" s="29">
        <f t="shared" ref="H151:H160" si="58">TRUNC((G151*E151),2)</f>
        <v>42441.41</v>
      </c>
    </row>
    <row r="152" spans="1:8" s="30" customFormat="1" ht="47.25" outlineLevel="1" x14ac:dyDescent="0.25">
      <c r="A152" s="27" t="s">
        <v>66</v>
      </c>
      <c r="B152" s="27">
        <v>94996</v>
      </c>
      <c r="C152" s="28" t="s">
        <v>965</v>
      </c>
      <c r="D152" s="27" t="s">
        <v>40</v>
      </c>
      <c r="E152" s="153">
        <v>205.24</v>
      </c>
      <c r="F152" s="86">
        <v>78.239999999999995</v>
      </c>
      <c r="G152" s="57">
        <f t="shared" si="57"/>
        <v>99.15</v>
      </c>
      <c r="H152" s="29">
        <f t="shared" si="58"/>
        <v>20349.54</v>
      </c>
    </row>
    <row r="153" spans="1:8" s="30" customFormat="1" ht="31.5" outlineLevel="1" x14ac:dyDescent="0.25">
      <c r="A153" s="27" t="s">
        <v>1865</v>
      </c>
      <c r="B153" s="27">
        <v>96622</v>
      </c>
      <c r="C153" s="28" t="s">
        <v>966</v>
      </c>
      <c r="D153" s="27" t="s">
        <v>55</v>
      </c>
      <c r="E153" s="153">
        <v>159.32</v>
      </c>
      <c r="F153" s="86">
        <v>103.72</v>
      </c>
      <c r="G153" s="57">
        <f t="shared" si="57"/>
        <v>131.44</v>
      </c>
      <c r="H153" s="29">
        <f t="shared" si="58"/>
        <v>20941.02</v>
      </c>
    </row>
    <row r="154" spans="1:8" s="30" customFormat="1" ht="31.5" outlineLevel="1" x14ac:dyDescent="0.25">
      <c r="A154" s="27" t="s">
        <v>1866</v>
      </c>
      <c r="B154" s="27">
        <v>68053</v>
      </c>
      <c r="C154" s="28" t="s">
        <v>967</v>
      </c>
      <c r="D154" s="27" t="s">
        <v>40</v>
      </c>
      <c r="E154" s="153">
        <v>159.32</v>
      </c>
      <c r="F154" s="86">
        <v>4.75</v>
      </c>
      <c r="G154" s="57">
        <f t="shared" si="57"/>
        <v>6.01</v>
      </c>
      <c r="H154" s="29">
        <f t="shared" si="58"/>
        <v>957.51</v>
      </c>
    </row>
    <row r="155" spans="1:8" s="30" customFormat="1" ht="31.5" outlineLevel="1" x14ac:dyDescent="0.25">
      <c r="A155" s="27" t="s">
        <v>1867</v>
      </c>
      <c r="B155" s="27">
        <v>95241</v>
      </c>
      <c r="C155" s="28" t="s">
        <v>248</v>
      </c>
      <c r="D155" s="27" t="s">
        <v>40</v>
      </c>
      <c r="E155" s="153">
        <v>132.79</v>
      </c>
      <c r="F155" s="86">
        <v>19.71</v>
      </c>
      <c r="G155" s="57">
        <f t="shared" si="57"/>
        <v>24.97</v>
      </c>
      <c r="H155" s="86">
        <f t="shared" si="58"/>
        <v>3315.76</v>
      </c>
    </row>
    <row r="156" spans="1:8" s="30" customFormat="1" ht="30" customHeight="1" outlineLevel="1" x14ac:dyDescent="0.25">
      <c r="A156" s="27" t="s">
        <v>1868</v>
      </c>
      <c r="B156" s="27">
        <v>40780</v>
      </c>
      <c r="C156" s="28" t="s">
        <v>968</v>
      </c>
      <c r="D156" s="27" t="s">
        <v>40</v>
      </c>
      <c r="E156" s="153">
        <v>132.11000000000001</v>
      </c>
      <c r="F156" s="86">
        <v>8.5500000000000007</v>
      </c>
      <c r="G156" s="57">
        <f t="shared" si="57"/>
        <v>10.83</v>
      </c>
      <c r="H156" s="86">
        <f t="shared" si="58"/>
        <v>1430.75</v>
      </c>
    </row>
    <row r="157" spans="1:8" s="30" customFormat="1" ht="30" customHeight="1" outlineLevel="1" x14ac:dyDescent="0.25">
      <c r="A157" s="27" t="s">
        <v>1869</v>
      </c>
      <c r="B157" s="27">
        <v>97083</v>
      </c>
      <c r="C157" s="28" t="s">
        <v>969</v>
      </c>
      <c r="D157" s="27" t="s">
        <v>40</v>
      </c>
      <c r="E157" s="153">
        <v>27.11</v>
      </c>
      <c r="F157" s="86">
        <v>2.25</v>
      </c>
      <c r="G157" s="57">
        <f t="shared" si="57"/>
        <v>2.85</v>
      </c>
      <c r="H157" s="86">
        <f t="shared" si="58"/>
        <v>77.260000000000005</v>
      </c>
    </row>
    <row r="158" spans="1:8" s="30" customFormat="1" ht="30" customHeight="1" outlineLevel="1" x14ac:dyDescent="0.25">
      <c r="A158" s="27" t="s">
        <v>1870</v>
      </c>
      <c r="B158" s="27">
        <v>97094</v>
      </c>
      <c r="C158" s="28" t="s">
        <v>970</v>
      </c>
      <c r="D158" s="27" t="s">
        <v>40</v>
      </c>
      <c r="E158" s="153">
        <v>17.36</v>
      </c>
      <c r="F158" s="86">
        <v>486.84</v>
      </c>
      <c r="G158" s="57">
        <f t="shared" si="57"/>
        <v>616.97</v>
      </c>
      <c r="H158" s="86">
        <f t="shared" si="58"/>
        <v>10710.59</v>
      </c>
    </row>
    <row r="159" spans="1:8" s="30" customFormat="1" ht="30" customHeight="1" outlineLevel="1" x14ac:dyDescent="0.25">
      <c r="A159" s="27" t="s">
        <v>1871</v>
      </c>
      <c r="B159" s="27" t="s">
        <v>1392</v>
      </c>
      <c r="C159" s="28" t="s">
        <v>250</v>
      </c>
      <c r="D159" s="27" t="s">
        <v>40</v>
      </c>
      <c r="E159" s="153">
        <v>53.42</v>
      </c>
      <c r="F159" s="86">
        <v>11.2</v>
      </c>
      <c r="G159" s="57">
        <f t="shared" si="57"/>
        <v>14.19</v>
      </c>
      <c r="H159" s="86">
        <f t="shared" si="58"/>
        <v>758.02</v>
      </c>
    </row>
    <row r="160" spans="1:8" s="30" customFormat="1" ht="30" customHeight="1" outlineLevel="1" x14ac:dyDescent="0.25">
      <c r="A160" s="27" t="s">
        <v>1872</v>
      </c>
      <c r="B160" s="27">
        <v>96546</v>
      </c>
      <c r="C160" s="28" t="s">
        <v>680</v>
      </c>
      <c r="D160" s="27" t="s">
        <v>74</v>
      </c>
      <c r="E160" s="153">
        <v>145.07</v>
      </c>
      <c r="F160" s="86">
        <v>8.09</v>
      </c>
      <c r="G160" s="57">
        <f t="shared" si="57"/>
        <v>10.25</v>
      </c>
      <c r="H160" s="86">
        <f t="shared" si="58"/>
        <v>1486.96</v>
      </c>
    </row>
    <row r="161" spans="1:8" s="30" customFormat="1" ht="30" customHeight="1" outlineLevel="1" x14ac:dyDescent="0.25">
      <c r="A161" s="27" t="s">
        <v>1873</v>
      </c>
      <c r="B161" s="38"/>
      <c r="C161" s="39" t="s">
        <v>2126</v>
      </c>
      <c r="D161" s="38"/>
      <c r="E161" s="161"/>
      <c r="F161" s="79"/>
      <c r="G161" s="80"/>
      <c r="H161" s="79"/>
    </row>
    <row r="162" spans="1:8" s="30" customFormat="1" ht="30" customHeight="1" outlineLevel="1" x14ac:dyDescent="0.25">
      <c r="A162" s="27" t="s">
        <v>1874</v>
      </c>
      <c r="B162" s="27">
        <v>72961</v>
      </c>
      <c r="C162" s="28" t="s">
        <v>2127</v>
      </c>
      <c r="D162" s="27" t="s">
        <v>40</v>
      </c>
      <c r="E162" s="153">
        <v>6065.97</v>
      </c>
      <c r="F162" s="86">
        <v>1.26</v>
      </c>
      <c r="G162" s="57">
        <f t="shared" ref="G162:G163" si="59">TRUNC(F162*(1+$E$2),2)</f>
        <v>1.59</v>
      </c>
      <c r="H162" s="86">
        <f t="shared" ref="H162:H163" si="60">TRUNC((G162*E162),2)</f>
        <v>9644.89</v>
      </c>
    </row>
    <row r="163" spans="1:8" s="30" customFormat="1" ht="30" customHeight="1" outlineLevel="1" x14ac:dyDescent="0.25">
      <c r="A163" s="27" t="s">
        <v>1875</v>
      </c>
      <c r="B163" s="27">
        <v>72916</v>
      </c>
      <c r="C163" s="28" t="s">
        <v>2128</v>
      </c>
      <c r="D163" s="27" t="s">
        <v>40</v>
      </c>
      <c r="E163" s="153">
        <v>6065.97</v>
      </c>
      <c r="F163" s="86">
        <v>42.87</v>
      </c>
      <c r="G163" s="57">
        <f t="shared" si="59"/>
        <v>54.32</v>
      </c>
      <c r="H163" s="86">
        <f t="shared" si="60"/>
        <v>329503.49</v>
      </c>
    </row>
    <row r="164" spans="1:8" s="30" customFormat="1" ht="30" customHeight="1" outlineLevel="1" x14ac:dyDescent="0.25">
      <c r="A164" s="27" t="s">
        <v>1876</v>
      </c>
      <c r="B164" s="27" t="s">
        <v>2135</v>
      </c>
      <c r="C164" s="28" t="s">
        <v>2129</v>
      </c>
      <c r="D164" s="27" t="s">
        <v>883</v>
      </c>
      <c r="E164" s="153">
        <v>606.59700000000009</v>
      </c>
      <c r="F164" s="86">
        <v>29.22</v>
      </c>
      <c r="G164" s="57">
        <f t="shared" ref="G164:G169" si="61">TRUNC(F164*(1+$E$2),2)</f>
        <v>37.03</v>
      </c>
      <c r="H164" s="86">
        <f t="shared" ref="H164:H169" si="62">TRUNC((G164*E164),2)</f>
        <v>22462.28</v>
      </c>
    </row>
    <row r="165" spans="1:8" s="30" customFormat="1" ht="30" customHeight="1" outlineLevel="1" x14ac:dyDescent="0.25">
      <c r="A165" s="27" t="s">
        <v>1877</v>
      </c>
      <c r="B165" s="27">
        <v>96402</v>
      </c>
      <c r="C165" s="28" t="s">
        <v>2130</v>
      </c>
      <c r="D165" s="27" t="s">
        <v>867</v>
      </c>
      <c r="E165" s="153">
        <v>6065.97</v>
      </c>
      <c r="F165" s="86">
        <v>1.57</v>
      </c>
      <c r="G165" s="57">
        <f t="shared" si="61"/>
        <v>1.98</v>
      </c>
      <c r="H165" s="86">
        <f t="shared" si="62"/>
        <v>12010.62</v>
      </c>
    </row>
    <row r="166" spans="1:8" s="30" customFormat="1" ht="30" customHeight="1" outlineLevel="1" x14ac:dyDescent="0.25">
      <c r="A166" s="27" t="s">
        <v>1878</v>
      </c>
      <c r="B166" s="27">
        <v>95993</v>
      </c>
      <c r="C166" s="28" t="s">
        <v>2131</v>
      </c>
      <c r="D166" s="27" t="s">
        <v>883</v>
      </c>
      <c r="E166" s="153">
        <v>303.29850000000005</v>
      </c>
      <c r="F166" s="86">
        <v>956.44</v>
      </c>
      <c r="G166" s="57">
        <f t="shared" si="61"/>
        <v>1212.0899999999999</v>
      </c>
      <c r="H166" s="86">
        <f t="shared" si="62"/>
        <v>367625.07</v>
      </c>
    </row>
    <row r="167" spans="1:8" s="30" customFormat="1" ht="30" customHeight="1" outlineLevel="1" x14ac:dyDescent="0.25">
      <c r="A167" s="27" t="s">
        <v>1879</v>
      </c>
      <c r="B167" s="27">
        <v>95303</v>
      </c>
      <c r="C167" s="28" t="s">
        <v>971</v>
      </c>
      <c r="D167" s="27" t="s">
        <v>154</v>
      </c>
      <c r="E167" s="153">
        <v>3032.9850000000006</v>
      </c>
      <c r="F167" s="86">
        <v>0.78</v>
      </c>
      <c r="G167" s="57">
        <f t="shared" si="61"/>
        <v>0.98</v>
      </c>
      <c r="H167" s="86">
        <f t="shared" si="62"/>
        <v>2972.32</v>
      </c>
    </row>
    <row r="168" spans="1:8" s="30" customFormat="1" ht="30" customHeight="1" outlineLevel="1" x14ac:dyDescent="0.25">
      <c r="A168" s="27" t="s">
        <v>1880</v>
      </c>
      <c r="B168" s="27">
        <v>72846</v>
      </c>
      <c r="C168" s="28" t="s">
        <v>2132</v>
      </c>
      <c r="D168" s="27" t="s">
        <v>2133</v>
      </c>
      <c r="E168" s="153">
        <v>727.92</v>
      </c>
      <c r="F168" s="86">
        <v>2.8</v>
      </c>
      <c r="G168" s="57">
        <f t="shared" si="61"/>
        <v>3.54</v>
      </c>
      <c r="H168" s="86">
        <f t="shared" si="62"/>
        <v>2576.83</v>
      </c>
    </row>
    <row r="169" spans="1:8" s="30" customFormat="1" ht="30" customHeight="1" outlineLevel="1" x14ac:dyDescent="0.25">
      <c r="A169" s="27" t="s">
        <v>1881</v>
      </c>
      <c r="B169" s="27">
        <v>94265</v>
      </c>
      <c r="C169" s="28" t="s">
        <v>2134</v>
      </c>
      <c r="D169" s="27" t="s">
        <v>36</v>
      </c>
      <c r="E169" s="153">
        <v>825</v>
      </c>
      <c r="F169" s="86">
        <v>39.92</v>
      </c>
      <c r="G169" s="57">
        <f t="shared" si="61"/>
        <v>50.59</v>
      </c>
      <c r="H169" s="86">
        <f t="shared" si="62"/>
        <v>41736.75</v>
      </c>
    </row>
    <row r="170" spans="1:8" s="30" customFormat="1" ht="47.25" outlineLevel="2" x14ac:dyDescent="0.25">
      <c r="A170" s="27" t="s">
        <v>1882</v>
      </c>
      <c r="B170" s="180" t="s">
        <v>217</v>
      </c>
      <c r="C170" s="181" t="s">
        <v>218</v>
      </c>
      <c r="D170" s="180" t="s">
        <v>40</v>
      </c>
      <c r="E170" s="182">
        <v>5099.6200000000008</v>
      </c>
      <c r="F170" s="183">
        <v>81.650000000000006</v>
      </c>
      <c r="G170" s="184">
        <f t="shared" ref="G170:G172" si="63">TRUNC(F170*(1+$E$2),2)</f>
        <v>103.47</v>
      </c>
      <c r="H170" s="183">
        <f t="shared" ref="H170:H172" si="64">TRUNC((G170*E170),2)</f>
        <v>527657.68000000005</v>
      </c>
    </row>
    <row r="171" spans="1:8" s="30" customFormat="1" ht="32.25" customHeight="1" outlineLevel="2" x14ac:dyDescent="0.25">
      <c r="A171" s="27" t="s">
        <v>1883</v>
      </c>
      <c r="B171" s="180" t="s">
        <v>866</v>
      </c>
      <c r="C171" s="181" t="s">
        <v>219</v>
      </c>
      <c r="D171" s="180" t="s">
        <v>864</v>
      </c>
      <c r="E171" s="182">
        <v>451.71000000000009</v>
      </c>
      <c r="F171" s="183">
        <v>14.19</v>
      </c>
      <c r="G171" s="184">
        <f t="shared" si="63"/>
        <v>17.98</v>
      </c>
      <c r="H171" s="183">
        <f t="shared" si="64"/>
        <v>8121.74</v>
      </c>
    </row>
    <row r="172" spans="1:8" s="30" customFormat="1" ht="72.75" customHeight="1" outlineLevel="2" x14ac:dyDescent="0.25">
      <c r="A172" s="27" t="s">
        <v>1884</v>
      </c>
      <c r="B172" s="180">
        <v>92392</v>
      </c>
      <c r="C172" s="181" t="s">
        <v>972</v>
      </c>
      <c r="D172" s="180" t="s">
        <v>40</v>
      </c>
      <c r="E172" s="182">
        <v>583.41999999999996</v>
      </c>
      <c r="F172" s="183">
        <v>61.61</v>
      </c>
      <c r="G172" s="184">
        <f t="shared" si="63"/>
        <v>78.069999999999993</v>
      </c>
      <c r="H172" s="183">
        <f t="shared" si="64"/>
        <v>45547.59</v>
      </c>
    </row>
    <row r="173" spans="1:8" s="30" customFormat="1" outlineLevel="1" x14ac:dyDescent="0.25">
      <c r="A173" s="27"/>
      <c r="B173" s="38"/>
      <c r="C173" s="31" t="s">
        <v>12</v>
      </c>
      <c r="D173" s="51"/>
      <c r="E173" s="154"/>
      <c r="F173" s="32"/>
      <c r="G173" s="56"/>
      <c r="H173" s="33">
        <f>SUM(H151:H172)</f>
        <v>1472328.08</v>
      </c>
    </row>
    <row r="174" spans="1:8" outlineLevel="1" x14ac:dyDescent="0.25">
      <c r="A174" s="38" t="s">
        <v>290</v>
      </c>
      <c r="B174" s="38"/>
      <c r="C174" s="35" t="s">
        <v>220</v>
      </c>
      <c r="D174" s="34"/>
      <c r="E174" s="160"/>
      <c r="F174" s="36"/>
      <c r="G174" s="55"/>
      <c r="H174" s="36"/>
    </row>
    <row r="175" spans="1:8" s="30" customFormat="1" ht="31.5" outlineLevel="2" x14ac:dyDescent="0.25">
      <c r="A175" s="27" t="s">
        <v>52</v>
      </c>
      <c r="B175" s="27" t="s">
        <v>221</v>
      </c>
      <c r="C175" s="28" t="s">
        <v>222</v>
      </c>
      <c r="D175" s="27" t="s">
        <v>36</v>
      </c>
      <c r="E175" s="153">
        <v>550.2199999999998</v>
      </c>
      <c r="F175" s="29">
        <v>142.58000000000001</v>
      </c>
      <c r="G175" s="57">
        <f t="shared" ref="G175" si="65">TRUNC(F175*(1+$E$2),2)</f>
        <v>180.69</v>
      </c>
      <c r="H175" s="29">
        <f t="shared" ref="H175" si="66">TRUNC((G175*E175),2)</f>
        <v>99419.25</v>
      </c>
    </row>
    <row r="176" spans="1:8" s="30" customFormat="1" outlineLevel="2" x14ac:dyDescent="0.25">
      <c r="A176" s="27" t="s">
        <v>2077</v>
      </c>
      <c r="B176" s="27" t="s">
        <v>226</v>
      </c>
      <c r="C176" s="28" t="s">
        <v>2076</v>
      </c>
      <c r="D176" s="27" t="s">
        <v>33</v>
      </c>
      <c r="E176" s="153">
        <v>1</v>
      </c>
      <c r="F176" s="29">
        <v>90131.28</v>
      </c>
      <c r="G176" s="57">
        <f t="shared" ref="G176" si="67">TRUNC(F176*(1+$E$2),2)</f>
        <v>114223.37</v>
      </c>
      <c r="H176" s="29">
        <f t="shared" ref="H176" si="68">TRUNC((G176*E176),2)</f>
        <v>114223.37</v>
      </c>
    </row>
    <row r="177" spans="1:8" s="30" customFormat="1" ht="48" customHeight="1" outlineLevel="2" x14ac:dyDescent="0.25">
      <c r="A177" s="27" t="s">
        <v>2093</v>
      </c>
      <c r="B177" s="27">
        <v>10851</v>
      </c>
      <c r="C177" s="28" t="s">
        <v>2092</v>
      </c>
      <c r="D177" s="27" t="s">
        <v>33</v>
      </c>
      <c r="E177" s="153">
        <v>221</v>
      </c>
      <c r="F177" s="29">
        <v>43.26</v>
      </c>
      <c r="G177" s="57">
        <f t="shared" ref="G177" si="69">TRUNC(F177*(1+$E$2),2)</f>
        <v>54.82</v>
      </c>
      <c r="H177" s="29">
        <f t="shared" ref="H177" si="70">TRUNC((G177*E177),2)</f>
        <v>12115.22</v>
      </c>
    </row>
    <row r="178" spans="1:8" outlineLevel="1" x14ac:dyDescent="0.25">
      <c r="A178" s="27"/>
      <c r="B178" s="38"/>
      <c r="C178" s="31" t="s">
        <v>12</v>
      </c>
      <c r="D178" s="51"/>
      <c r="E178" s="154"/>
      <c r="F178" s="32"/>
      <c r="G178" s="56"/>
      <c r="H178" s="33">
        <f>SUM(H175:H177)</f>
        <v>225757.84</v>
      </c>
    </row>
    <row r="179" spans="1:8" s="30" customFormat="1" outlineLevel="2" x14ac:dyDescent="0.25">
      <c r="A179" s="38" t="s">
        <v>291</v>
      </c>
      <c r="B179" s="38"/>
      <c r="C179" s="35" t="s">
        <v>227</v>
      </c>
      <c r="D179" s="34"/>
      <c r="E179" s="160"/>
      <c r="F179" s="36"/>
      <c r="G179" s="55"/>
      <c r="H179" s="36"/>
    </row>
    <row r="180" spans="1:8" s="30" customFormat="1" outlineLevel="2" x14ac:dyDescent="0.25">
      <c r="A180" s="180" t="s">
        <v>53</v>
      </c>
      <c r="B180" s="180" t="s">
        <v>1000</v>
      </c>
      <c r="C180" s="181" t="s">
        <v>996</v>
      </c>
      <c r="D180" s="180" t="s">
        <v>40</v>
      </c>
      <c r="E180" s="182">
        <v>3792.6</v>
      </c>
      <c r="F180" s="183">
        <v>13.97</v>
      </c>
      <c r="G180" s="184">
        <f t="shared" ref="G180:G186" si="71">TRUNC(F180*(1+$E$2),2)</f>
        <v>17.7</v>
      </c>
      <c r="H180" s="183">
        <f t="shared" ref="H180:H186" si="72">TRUNC((G180*E180),2)</f>
        <v>67129.02</v>
      </c>
    </row>
    <row r="181" spans="1:8" s="30" customFormat="1" outlineLevel="2" x14ac:dyDescent="0.25">
      <c r="A181" s="180" t="s">
        <v>855</v>
      </c>
      <c r="B181" s="180" t="s">
        <v>1001</v>
      </c>
      <c r="C181" s="181" t="s">
        <v>997</v>
      </c>
      <c r="D181" s="180" t="s">
        <v>40</v>
      </c>
      <c r="E181" s="182">
        <v>1485</v>
      </c>
      <c r="F181" s="183">
        <v>78.959999999999994</v>
      </c>
      <c r="G181" s="184">
        <f t="shared" si="71"/>
        <v>100.06</v>
      </c>
      <c r="H181" s="183">
        <f t="shared" si="72"/>
        <v>148589.1</v>
      </c>
    </row>
    <row r="182" spans="1:8" s="30" customFormat="1" outlineLevel="2" x14ac:dyDescent="0.25">
      <c r="A182" s="180" t="s">
        <v>1004</v>
      </c>
      <c r="B182" s="180" t="s">
        <v>1002</v>
      </c>
      <c r="C182" s="181" t="s">
        <v>998</v>
      </c>
      <c r="D182" s="180" t="s">
        <v>33</v>
      </c>
      <c r="E182" s="182">
        <v>7</v>
      </c>
      <c r="F182" s="183">
        <v>41.52</v>
      </c>
      <c r="G182" s="184">
        <f t="shared" si="71"/>
        <v>52.61</v>
      </c>
      <c r="H182" s="183">
        <f t="shared" si="72"/>
        <v>368.27</v>
      </c>
    </row>
    <row r="183" spans="1:8" s="30" customFormat="1" ht="31.5" outlineLevel="2" x14ac:dyDescent="0.25">
      <c r="A183" s="180" t="s">
        <v>1005</v>
      </c>
      <c r="B183" s="180" t="s">
        <v>1003</v>
      </c>
      <c r="C183" s="181" t="s">
        <v>999</v>
      </c>
      <c r="D183" s="180" t="s">
        <v>33</v>
      </c>
      <c r="E183" s="182">
        <v>12</v>
      </c>
      <c r="F183" s="183">
        <v>287.38</v>
      </c>
      <c r="G183" s="184">
        <f t="shared" si="71"/>
        <v>364.19</v>
      </c>
      <c r="H183" s="183">
        <f t="shared" si="72"/>
        <v>4370.28</v>
      </c>
    </row>
    <row r="184" spans="1:8" s="30" customFormat="1" outlineLevel="2" x14ac:dyDescent="0.25">
      <c r="A184" s="180" t="s">
        <v>1006</v>
      </c>
      <c r="B184" s="180" t="s">
        <v>2195</v>
      </c>
      <c r="C184" s="181" t="s">
        <v>2194</v>
      </c>
      <c r="D184" s="180" t="s">
        <v>33</v>
      </c>
      <c r="E184" s="182">
        <v>4</v>
      </c>
      <c r="F184" s="183">
        <v>47.01</v>
      </c>
      <c r="G184" s="184">
        <f t="shared" si="71"/>
        <v>59.57</v>
      </c>
      <c r="H184" s="183">
        <f t="shared" si="72"/>
        <v>238.28</v>
      </c>
    </row>
    <row r="185" spans="1:8" s="30" customFormat="1" outlineLevel="2" x14ac:dyDescent="0.25">
      <c r="A185" s="180" t="s">
        <v>1007</v>
      </c>
      <c r="B185" s="180" t="s">
        <v>2196</v>
      </c>
      <c r="C185" s="181" t="s">
        <v>2198</v>
      </c>
      <c r="D185" s="180" t="s">
        <v>33</v>
      </c>
      <c r="E185" s="182">
        <v>14</v>
      </c>
      <c r="F185" s="183">
        <v>79.56</v>
      </c>
      <c r="G185" s="184">
        <f t="shared" si="71"/>
        <v>100.82</v>
      </c>
      <c r="H185" s="183">
        <f t="shared" si="72"/>
        <v>1411.48</v>
      </c>
    </row>
    <row r="186" spans="1:8" s="30" customFormat="1" outlineLevel="2" x14ac:dyDescent="0.25">
      <c r="A186" s="180" t="s">
        <v>1008</v>
      </c>
      <c r="B186" s="180" t="s">
        <v>2197</v>
      </c>
      <c r="C186" s="181" t="s">
        <v>2199</v>
      </c>
      <c r="D186" s="180" t="s">
        <v>33</v>
      </c>
      <c r="E186" s="182">
        <v>42</v>
      </c>
      <c r="F186" s="183">
        <v>32.049999999999997</v>
      </c>
      <c r="G186" s="184">
        <f t="shared" si="71"/>
        <v>40.61</v>
      </c>
      <c r="H186" s="183">
        <f t="shared" si="72"/>
        <v>1705.62</v>
      </c>
    </row>
    <row r="187" spans="1:8" ht="31.5" outlineLevel="1" x14ac:dyDescent="0.25">
      <c r="A187" s="180" t="s">
        <v>2095</v>
      </c>
      <c r="B187" s="180" t="s">
        <v>2094</v>
      </c>
      <c r="C187" s="181" t="s">
        <v>2068</v>
      </c>
      <c r="D187" s="180" t="s">
        <v>10</v>
      </c>
      <c r="E187" s="182">
        <v>85.61</v>
      </c>
      <c r="F187" s="183">
        <v>115.67</v>
      </c>
      <c r="G187" s="184">
        <f t="shared" ref="G187" si="73">TRUNC(F187*(1+$E$2),2)</f>
        <v>146.58000000000001</v>
      </c>
      <c r="H187" s="183">
        <f t="shared" ref="H187" si="74">TRUNC((G187*E187),2)</f>
        <v>12548.71</v>
      </c>
    </row>
    <row r="188" spans="1:8" s="30" customFormat="1" outlineLevel="1" x14ac:dyDescent="0.25">
      <c r="A188" s="27"/>
      <c r="B188" s="38"/>
      <c r="C188" s="31" t="s">
        <v>12</v>
      </c>
      <c r="D188" s="51"/>
      <c r="E188" s="154"/>
      <c r="F188" s="32"/>
      <c r="G188" s="56"/>
      <c r="H188" s="33">
        <f>SUM(H180:H187)</f>
        <v>236360.75999999998</v>
      </c>
    </row>
    <row r="189" spans="1:8" s="30" customFormat="1" outlineLevel="2" x14ac:dyDescent="0.25">
      <c r="A189" s="38" t="s">
        <v>292</v>
      </c>
      <c r="B189" s="38"/>
      <c r="C189" s="35" t="s">
        <v>228</v>
      </c>
      <c r="D189" s="34"/>
      <c r="E189" s="160"/>
      <c r="F189" s="36"/>
      <c r="G189" s="55"/>
      <c r="H189" s="36"/>
    </row>
    <row r="190" spans="1:8" s="30" customFormat="1" ht="63" outlineLevel="2" x14ac:dyDescent="0.25">
      <c r="A190" s="27" t="s">
        <v>46</v>
      </c>
      <c r="B190" s="27" t="s">
        <v>975</v>
      </c>
      <c r="C190" s="28" t="s">
        <v>973</v>
      </c>
      <c r="D190" s="27" t="s">
        <v>36</v>
      </c>
      <c r="E190" s="153">
        <v>243.49</v>
      </c>
      <c r="F190" s="29">
        <v>306.04000000000002</v>
      </c>
      <c r="G190" s="57">
        <f t="shared" ref="G190:G191" si="75">TRUNC(F190*(1+$E$2),2)</f>
        <v>387.84</v>
      </c>
      <c r="H190" s="29">
        <f t="shared" ref="H190:H191" si="76">TRUNC((G190*E190),2)</f>
        <v>94435.16</v>
      </c>
    </row>
    <row r="191" spans="1:8" s="30" customFormat="1" ht="31.5" outlineLevel="2" x14ac:dyDescent="0.25">
      <c r="A191" s="27" t="s">
        <v>49</v>
      </c>
      <c r="B191" s="27" t="s">
        <v>976</v>
      </c>
      <c r="C191" s="28" t="s">
        <v>974</v>
      </c>
      <c r="D191" s="27" t="s">
        <v>36</v>
      </c>
      <c r="E191" s="153">
        <v>243.9</v>
      </c>
      <c r="F191" s="29">
        <v>66.180000000000007</v>
      </c>
      <c r="G191" s="57">
        <f t="shared" si="75"/>
        <v>83.86</v>
      </c>
      <c r="H191" s="29">
        <f t="shared" si="76"/>
        <v>20453.45</v>
      </c>
    </row>
    <row r="192" spans="1:8" s="30" customFormat="1" ht="31.5" outlineLevel="2" x14ac:dyDescent="0.25">
      <c r="A192" s="27" t="s">
        <v>50</v>
      </c>
      <c r="B192" s="27" t="s">
        <v>184</v>
      </c>
      <c r="C192" s="28" t="s">
        <v>183</v>
      </c>
      <c r="D192" s="27" t="s">
        <v>40</v>
      </c>
      <c r="E192" s="153">
        <v>23.85</v>
      </c>
      <c r="F192" s="29">
        <v>347.81</v>
      </c>
      <c r="G192" s="57">
        <f t="shared" ref="G192:G205" si="77">TRUNC(F192*(1+$E$2),2)</f>
        <v>440.77</v>
      </c>
      <c r="H192" s="29">
        <f t="shared" ref="H192:H205" si="78">TRUNC((G192*E192),2)</f>
        <v>10512.36</v>
      </c>
    </row>
    <row r="193" spans="1:8" s="30" customFormat="1" ht="31.5" outlineLevel="2" x14ac:dyDescent="0.25">
      <c r="A193" s="27" t="s">
        <v>51</v>
      </c>
      <c r="B193" s="27" t="s">
        <v>986</v>
      </c>
      <c r="C193" s="28" t="s">
        <v>977</v>
      </c>
      <c r="D193" s="27" t="s">
        <v>33</v>
      </c>
      <c r="E193" s="153">
        <v>1</v>
      </c>
      <c r="F193" s="29">
        <v>2229.9699999999998</v>
      </c>
      <c r="G193" s="57">
        <f t="shared" si="77"/>
        <v>2826.04</v>
      </c>
      <c r="H193" s="29">
        <f t="shared" si="78"/>
        <v>2826.04</v>
      </c>
    </row>
    <row r="194" spans="1:8" s="30" customFormat="1" ht="31.5" outlineLevel="2" x14ac:dyDescent="0.25">
      <c r="A194" s="27" t="s">
        <v>57</v>
      </c>
      <c r="B194" s="27" t="s">
        <v>987</v>
      </c>
      <c r="C194" s="28" t="s">
        <v>978</v>
      </c>
      <c r="D194" s="27" t="s">
        <v>33</v>
      </c>
      <c r="E194" s="153">
        <v>137</v>
      </c>
      <c r="F194" s="29">
        <v>180</v>
      </c>
      <c r="G194" s="57">
        <f t="shared" si="77"/>
        <v>228.11</v>
      </c>
      <c r="H194" s="29">
        <f t="shared" si="78"/>
        <v>31251.07</v>
      </c>
    </row>
    <row r="195" spans="1:8" s="30" customFormat="1" outlineLevel="2" x14ac:dyDescent="0.25">
      <c r="A195" s="27" t="s">
        <v>71</v>
      </c>
      <c r="B195" s="27" t="s">
        <v>988</v>
      </c>
      <c r="C195" s="28" t="s">
        <v>2091</v>
      </c>
      <c r="D195" s="27" t="s">
        <v>33</v>
      </c>
      <c r="E195" s="153">
        <v>236</v>
      </c>
      <c r="F195" s="29">
        <v>64.97</v>
      </c>
      <c r="G195" s="57">
        <f t="shared" si="77"/>
        <v>82.33</v>
      </c>
      <c r="H195" s="29">
        <f t="shared" si="78"/>
        <v>19429.88</v>
      </c>
    </row>
    <row r="196" spans="1:8" s="30" customFormat="1" outlineLevel="2" x14ac:dyDescent="0.25">
      <c r="A196" s="27" t="s">
        <v>293</v>
      </c>
      <c r="B196" s="27" t="s">
        <v>989</v>
      </c>
      <c r="C196" s="28" t="s">
        <v>979</v>
      </c>
      <c r="D196" s="27" t="s">
        <v>33</v>
      </c>
      <c r="E196" s="153">
        <v>1</v>
      </c>
      <c r="F196" s="29">
        <v>430</v>
      </c>
      <c r="G196" s="57">
        <f t="shared" si="77"/>
        <v>544.92999999999995</v>
      </c>
      <c r="H196" s="29">
        <f t="shared" si="78"/>
        <v>544.92999999999995</v>
      </c>
    </row>
    <row r="197" spans="1:8" s="30" customFormat="1" ht="31.5" outlineLevel="2" x14ac:dyDescent="0.25">
      <c r="A197" s="27" t="s">
        <v>294</v>
      </c>
      <c r="B197" s="27" t="s">
        <v>990</v>
      </c>
      <c r="C197" s="28" t="s">
        <v>980</v>
      </c>
      <c r="D197" s="27" t="s">
        <v>33</v>
      </c>
      <c r="E197" s="153">
        <v>1</v>
      </c>
      <c r="F197" s="29">
        <v>4800</v>
      </c>
      <c r="G197" s="57">
        <f t="shared" si="77"/>
        <v>6083.04</v>
      </c>
      <c r="H197" s="29">
        <f t="shared" si="78"/>
        <v>6083.04</v>
      </c>
    </row>
    <row r="198" spans="1:8" s="30" customFormat="1" ht="31.5" outlineLevel="2" x14ac:dyDescent="0.25">
      <c r="A198" s="27" t="s">
        <v>295</v>
      </c>
      <c r="B198" s="27" t="s">
        <v>229</v>
      </c>
      <c r="C198" s="28" t="s">
        <v>230</v>
      </c>
      <c r="D198" s="27" t="s">
        <v>33</v>
      </c>
      <c r="E198" s="153">
        <v>18</v>
      </c>
      <c r="F198" s="29">
        <v>149.53</v>
      </c>
      <c r="G198" s="57">
        <f t="shared" si="77"/>
        <v>189.49</v>
      </c>
      <c r="H198" s="29">
        <f t="shared" si="78"/>
        <v>3410.82</v>
      </c>
    </row>
    <row r="199" spans="1:8" s="30" customFormat="1" ht="31.5" outlineLevel="2" x14ac:dyDescent="0.25">
      <c r="A199" s="27" t="s">
        <v>1009</v>
      </c>
      <c r="B199" s="27" t="s">
        <v>991</v>
      </c>
      <c r="C199" s="28" t="s">
        <v>981</v>
      </c>
      <c r="D199" s="27" t="s">
        <v>33</v>
      </c>
      <c r="E199" s="153">
        <v>2</v>
      </c>
      <c r="F199" s="29">
        <v>565.39</v>
      </c>
      <c r="G199" s="57">
        <f t="shared" si="77"/>
        <v>716.51</v>
      </c>
      <c r="H199" s="29">
        <f t="shared" si="78"/>
        <v>1433.02</v>
      </c>
    </row>
    <row r="200" spans="1:8" s="30" customFormat="1" ht="31.5" outlineLevel="2" x14ac:dyDescent="0.25">
      <c r="A200" s="27" t="s">
        <v>1010</v>
      </c>
      <c r="B200" s="27" t="s">
        <v>233</v>
      </c>
      <c r="C200" s="28" t="s">
        <v>234</v>
      </c>
      <c r="D200" s="27" t="s">
        <v>33</v>
      </c>
      <c r="E200" s="153">
        <v>25</v>
      </c>
      <c r="F200" s="29">
        <v>246.71</v>
      </c>
      <c r="G200" s="57">
        <f t="shared" si="77"/>
        <v>312.64999999999998</v>
      </c>
      <c r="H200" s="29">
        <f t="shared" si="78"/>
        <v>7816.25</v>
      </c>
    </row>
    <row r="201" spans="1:8" s="30" customFormat="1" ht="31.5" outlineLevel="2" x14ac:dyDescent="0.25">
      <c r="A201" s="27" t="s">
        <v>1011</v>
      </c>
      <c r="B201" s="27" t="s">
        <v>231</v>
      </c>
      <c r="C201" s="28" t="s">
        <v>232</v>
      </c>
      <c r="D201" s="27" t="s">
        <v>33</v>
      </c>
      <c r="E201" s="153">
        <v>20</v>
      </c>
      <c r="F201" s="29">
        <v>246.31</v>
      </c>
      <c r="G201" s="57">
        <f t="shared" si="77"/>
        <v>312.14</v>
      </c>
      <c r="H201" s="29">
        <f t="shared" si="78"/>
        <v>6242.8</v>
      </c>
    </row>
    <row r="202" spans="1:8" s="30" customFormat="1" ht="31.5" outlineLevel="2" x14ac:dyDescent="0.25">
      <c r="A202" s="27" t="s">
        <v>1012</v>
      </c>
      <c r="B202" s="27" t="s">
        <v>992</v>
      </c>
      <c r="C202" s="28" t="s">
        <v>982</v>
      </c>
      <c r="D202" s="27" t="s">
        <v>33</v>
      </c>
      <c r="E202" s="153">
        <v>80</v>
      </c>
      <c r="F202" s="29">
        <v>21.33</v>
      </c>
      <c r="G202" s="57">
        <f t="shared" si="77"/>
        <v>27.03</v>
      </c>
      <c r="H202" s="29">
        <f t="shared" si="78"/>
        <v>2162.4</v>
      </c>
    </row>
    <row r="203" spans="1:8" s="30" customFormat="1" ht="31.5" outlineLevel="2" x14ac:dyDescent="0.25">
      <c r="A203" s="27" t="s">
        <v>1013</v>
      </c>
      <c r="B203" s="27" t="s">
        <v>2089</v>
      </c>
      <c r="C203" s="28" t="s">
        <v>983</v>
      </c>
      <c r="D203" s="27" t="s">
        <v>857</v>
      </c>
      <c r="E203" s="153">
        <v>1</v>
      </c>
      <c r="F203" s="29">
        <v>6791.8</v>
      </c>
      <c r="G203" s="57">
        <f t="shared" si="77"/>
        <v>8607.24</v>
      </c>
      <c r="H203" s="29">
        <f t="shared" si="78"/>
        <v>8607.24</v>
      </c>
    </row>
    <row r="204" spans="1:8" s="30" customFormat="1" ht="47.25" outlineLevel="2" x14ac:dyDescent="0.25">
      <c r="A204" s="27" t="s">
        <v>1014</v>
      </c>
      <c r="B204" s="27" t="s">
        <v>993</v>
      </c>
      <c r="C204" s="28" t="s">
        <v>984</v>
      </c>
      <c r="D204" s="27" t="s">
        <v>857</v>
      </c>
      <c r="E204" s="153">
        <v>1</v>
      </c>
      <c r="F204" s="29">
        <v>2497.16</v>
      </c>
      <c r="G204" s="57">
        <f t="shared" si="77"/>
        <v>3164.65</v>
      </c>
      <c r="H204" s="29">
        <f t="shared" si="78"/>
        <v>3164.65</v>
      </c>
    </row>
    <row r="205" spans="1:8" s="30" customFormat="1" ht="63" outlineLevel="2" x14ac:dyDescent="0.25">
      <c r="A205" s="27" t="s">
        <v>1015</v>
      </c>
      <c r="B205" s="27" t="s">
        <v>994</v>
      </c>
      <c r="C205" s="28" t="s">
        <v>985</v>
      </c>
      <c r="D205" s="27" t="s">
        <v>857</v>
      </c>
      <c r="E205" s="153">
        <v>1</v>
      </c>
      <c r="F205" s="29">
        <v>1515.99</v>
      </c>
      <c r="G205" s="57">
        <f t="shared" si="77"/>
        <v>1921.21</v>
      </c>
      <c r="H205" s="29">
        <f t="shared" si="78"/>
        <v>1921.21</v>
      </c>
    </row>
    <row r="206" spans="1:8" s="30" customFormat="1" ht="27" customHeight="1" outlineLevel="2" x14ac:dyDescent="0.25">
      <c r="A206" s="27" t="s">
        <v>1016</v>
      </c>
      <c r="B206" s="27" t="s">
        <v>235</v>
      </c>
      <c r="C206" s="28" t="s">
        <v>2090</v>
      </c>
      <c r="D206" s="27" t="s">
        <v>33</v>
      </c>
      <c r="E206" s="153">
        <v>19</v>
      </c>
      <c r="F206" s="29">
        <v>709.4</v>
      </c>
      <c r="G206" s="57">
        <f t="shared" ref="G206:G207" si="79">TRUNC(F206*(1+$E$2),2)</f>
        <v>899.02</v>
      </c>
      <c r="H206" s="29">
        <f t="shared" ref="H206:H207" si="80">TRUNC((G206*E206),2)</f>
        <v>17081.38</v>
      </c>
    </row>
    <row r="207" spans="1:8" s="30" customFormat="1" ht="60" customHeight="1" outlineLevel="2" x14ac:dyDescent="0.25">
      <c r="A207" s="27" t="s">
        <v>1017</v>
      </c>
      <c r="B207" s="27">
        <v>10853</v>
      </c>
      <c r="C207" s="28" t="s">
        <v>2304</v>
      </c>
      <c r="D207" s="27" t="s">
        <v>33</v>
      </c>
      <c r="E207" s="153">
        <v>236</v>
      </c>
      <c r="F207" s="29">
        <v>71.16</v>
      </c>
      <c r="G207" s="57">
        <f t="shared" si="79"/>
        <v>90.18</v>
      </c>
      <c r="H207" s="29">
        <f t="shared" si="80"/>
        <v>21282.48</v>
      </c>
    </row>
    <row r="208" spans="1:8" s="30" customFormat="1" outlineLevel="2" x14ac:dyDescent="0.25">
      <c r="A208" s="27"/>
      <c r="B208" s="27"/>
      <c r="C208" s="28"/>
      <c r="D208" s="27"/>
      <c r="E208" s="153"/>
      <c r="F208" s="29"/>
      <c r="G208" s="57"/>
      <c r="H208" s="29"/>
    </row>
    <row r="209" spans="1:8" s="30" customFormat="1" outlineLevel="1" x14ac:dyDescent="0.25">
      <c r="A209" s="27"/>
      <c r="B209" s="51"/>
      <c r="C209" s="31" t="s">
        <v>12</v>
      </c>
      <c r="D209" s="51"/>
      <c r="E209" s="154"/>
      <c r="F209" s="32"/>
      <c r="G209" s="56"/>
      <c r="H209" s="33">
        <f>SUM(H190:H207)</f>
        <v>258658.17999999996</v>
      </c>
    </row>
    <row r="210" spans="1:8" s="30" customFormat="1" outlineLevel="2" x14ac:dyDescent="0.25">
      <c r="A210" s="27" t="s">
        <v>296</v>
      </c>
      <c r="B210" s="34"/>
      <c r="C210" s="35" t="s">
        <v>1110</v>
      </c>
      <c r="D210" s="34"/>
      <c r="E210" s="160"/>
      <c r="F210" s="36"/>
      <c r="G210" s="55"/>
      <c r="H210" s="36"/>
    </row>
    <row r="211" spans="1:8" s="30" customFormat="1" ht="31.5" outlineLevel="2" x14ac:dyDescent="0.25">
      <c r="A211" s="27" t="s">
        <v>47</v>
      </c>
      <c r="B211" s="27" t="s">
        <v>142</v>
      </c>
      <c r="C211" s="28" t="s">
        <v>143</v>
      </c>
      <c r="D211" s="27" t="s">
        <v>36</v>
      </c>
      <c r="E211" s="153">
        <v>13.2</v>
      </c>
      <c r="F211" s="29">
        <v>32.590000000000003</v>
      </c>
      <c r="G211" s="57">
        <f t="shared" ref="G211:G225" si="81">TRUNC(F211*(1+$E$2),2)</f>
        <v>41.3</v>
      </c>
      <c r="H211" s="29">
        <f t="shared" ref="H211:H225" si="82">TRUNC((G211*E211),2)</f>
        <v>545.16</v>
      </c>
    </row>
    <row r="212" spans="1:8" s="30" customFormat="1" ht="63" outlineLevel="2" x14ac:dyDescent="0.25">
      <c r="A212" s="27" t="s">
        <v>54</v>
      </c>
      <c r="B212" s="27" t="s">
        <v>239</v>
      </c>
      <c r="C212" s="28" t="s">
        <v>240</v>
      </c>
      <c r="D212" s="27" t="s">
        <v>40</v>
      </c>
      <c r="E212" s="153">
        <v>17.600000000000001</v>
      </c>
      <c r="F212" s="29">
        <v>61.12</v>
      </c>
      <c r="G212" s="57">
        <f t="shared" si="81"/>
        <v>77.45</v>
      </c>
      <c r="H212" s="29">
        <f t="shared" si="82"/>
        <v>1363.12</v>
      </c>
    </row>
    <row r="213" spans="1:8" s="30" customFormat="1" outlineLevel="2" x14ac:dyDescent="0.25">
      <c r="A213" s="27" t="s">
        <v>297</v>
      </c>
      <c r="B213" s="27" t="s">
        <v>241</v>
      </c>
      <c r="C213" s="28" t="s">
        <v>242</v>
      </c>
      <c r="D213" s="27" t="s">
        <v>55</v>
      </c>
      <c r="E213" s="153">
        <v>0.16</v>
      </c>
      <c r="F213" s="29">
        <v>584.73</v>
      </c>
      <c r="G213" s="57">
        <f t="shared" si="81"/>
        <v>741.02</v>
      </c>
      <c r="H213" s="29">
        <f t="shared" si="82"/>
        <v>118.56</v>
      </c>
    </row>
    <row r="214" spans="1:8" s="30" customFormat="1" ht="31.5" outlineLevel="2" x14ac:dyDescent="0.25">
      <c r="A214" s="27" t="s">
        <v>298</v>
      </c>
      <c r="B214" s="27" t="s">
        <v>243</v>
      </c>
      <c r="C214" s="28" t="s">
        <v>244</v>
      </c>
      <c r="D214" s="27" t="s">
        <v>74</v>
      </c>
      <c r="E214" s="153">
        <v>48.25</v>
      </c>
      <c r="F214" s="29">
        <v>6.64</v>
      </c>
      <c r="G214" s="57">
        <f t="shared" si="81"/>
        <v>8.41</v>
      </c>
      <c r="H214" s="29">
        <f t="shared" si="82"/>
        <v>405.78</v>
      </c>
    </row>
    <row r="215" spans="1:8" s="30" customFormat="1" ht="47.25" outlineLevel="2" x14ac:dyDescent="0.25">
      <c r="A215" s="27" t="s">
        <v>299</v>
      </c>
      <c r="B215" s="27" t="s">
        <v>245</v>
      </c>
      <c r="C215" s="28" t="s">
        <v>246</v>
      </c>
      <c r="D215" s="27" t="s">
        <v>40</v>
      </c>
      <c r="E215" s="153">
        <v>8.93</v>
      </c>
      <c r="F215" s="29">
        <v>2.13</v>
      </c>
      <c r="G215" s="57">
        <f t="shared" si="81"/>
        <v>2.69</v>
      </c>
      <c r="H215" s="29">
        <f t="shared" si="82"/>
        <v>24.02</v>
      </c>
    </row>
    <row r="216" spans="1:8" s="30" customFormat="1" ht="31.5" outlineLevel="2" x14ac:dyDescent="0.25">
      <c r="A216" s="27" t="s">
        <v>300</v>
      </c>
      <c r="B216" s="27" t="s">
        <v>247</v>
      </c>
      <c r="C216" s="28" t="s">
        <v>248</v>
      </c>
      <c r="D216" s="27" t="s">
        <v>40</v>
      </c>
      <c r="E216" s="153">
        <v>8.93</v>
      </c>
      <c r="F216" s="29">
        <v>19.71</v>
      </c>
      <c r="G216" s="57">
        <f t="shared" ref="G216:G221" si="83">TRUNC(F216*(1+$E$2),2)</f>
        <v>24.97</v>
      </c>
      <c r="H216" s="29">
        <f t="shared" ref="H216:H221" si="84">TRUNC((G216*E216),2)</f>
        <v>222.98</v>
      </c>
    </row>
    <row r="217" spans="1:8" s="30" customFormat="1" ht="31.5" outlineLevel="2" x14ac:dyDescent="0.25">
      <c r="A217" s="27" t="s">
        <v>301</v>
      </c>
      <c r="B217" s="27" t="s">
        <v>249</v>
      </c>
      <c r="C217" s="28" t="s">
        <v>250</v>
      </c>
      <c r="D217" s="27" t="s">
        <v>40</v>
      </c>
      <c r="E217" s="153">
        <v>17.86</v>
      </c>
      <c r="F217" s="29">
        <v>11.27</v>
      </c>
      <c r="G217" s="57">
        <f t="shared" si="83"/>
        <v>14.28</v>
      </c>
      <c r="H217" s="29">
        <f t="shared" si="84"/>
        <v>255.04</v>
      </c>
    </row>
    <row r="218" spans="1:8" s="30" customFormat="1" ht="47.25" outlineLevel="2" x14ac:dyDescent="0.25">
      <c r="A218" s="27" t="s">
        <v>302</v>
      </c>
      <c r="B218" s="27" t="s">
        <v>198</v>
      </c>
      <c r="C218" s="28" t="s">
        <v>199</v>
      </c>
      <c r="D218" s="27" t="s">
        <v>40</v>
      </c>
      <c r="E218" s="153">
        <v>23</v>
      </c>
      <c r="F218" s="29">
        <v>2.68</v>
      </c>
      <c r="G218" s="57">
        <f t="shared" si="83"/>
        <v>3.39</v>
      </c>
      <c r="H218" s="29">
        <f t="shared" si="84"/>
        <v>77.97</v>
      </c>
    </row>
    <row r="219" spans="1:8" s="30" customFormat="1" ht="47.25" outlineLevel="2" x14ac:dyDescent="0.25">
      <c r="A219" s="27" t="s">
        <v>303</v>
      </c>
      <c r="B219" s="27" t="s">
        <v>251</v>
      </c>
      <c r="C219" s="28" t="s">
        <v>252</v>
      </c>
      <c r="D219" s="27" t="s">
        <v>55</v>
      </c>
      <c r="E219" s="153">
        <v>0.46</v>
      </c>
      <c r="F219" s="29">
        <v>405.65</v>
      </c>
      <c r="G219" s="57">
        <f t="shared" si="83"/>
        <v>514.08000000000004</v>
      </c>
      <c r="H219" s="29">
        <f t="shared" si="84"/>
        <v>236.47</v>
      </c>
    </row>
    <row r="220" spans="1:8" s="30" customFormat="1" ht="47.25" outlineLevel="2" x14ac:dyDescent="0.25">
      <c r="A220" s="27" t="s">
        <v>304</v>
      </c>
      <c r="B220" s="27" t="s">
        <v>253</v>
      </c>
      <c r="C220" s="28" t="s">
        <v>254</v>
      </c>
      <c r="D220" s="27" t="s">
        <v>40</v>
      </c>
      <c r="E220" s="153">
        <v>26.45</v>
      </c>
      <c r="F220" s="29">
        <v>5.96</v>
      </c>
      <c r="G220" s="57">
        <f t="shared" si="83"/>
        <v>7.55</v>
      </c>
      <c r="H220" s="29">
        <f t="shared" si="84"/>
        <v>199.69</v>
      </c>
    </row>
    <row r="221" spans="1:8" s="30" customFormat="1" ht="47.25" outlineLevel="2" x14ac:dyDescent="0.25">
      <c r="A221" s="27" t="s">
        <v>305</v>
      </c>
      <c r="B221" s="27" t="s">
        <v>255</v>
      </c>
      <c r="C221" s="28" t="s">
        <v>256</v>
      </c>
      <c r="D221" s="27" t="s">
        <v>40</v>
      </c>
      <c r="E221" s="153">
        <v>26.45</v>
      </c>
      <c r="F221" s="29">
        <v>24.5</v>
      </c>
      <c r="G221" s="57">
        <f t="shared" si="83"/>
        <v>31.04</v>
      </c>
      <c r="H221" s="29">
        <f t="shared" si="84"/>
        <v>821</v>
      </c>
    </row>
    <row r="222" spans="1:8" s="30" customFormat="1" ht="31.5" outlineLevel="2" x14ac:dyDescent="0.25">
      <c r="A222" s="27" t="s">
        <v>306</v>
      </c>
      <c r="B222" s="27" t="s">
        <v>211</v>
      </c>
      <c r="C222" s="28" t="s">
        <v>59</v>
      </c>
      <c r="D222" s="27" t="s">
        <v>40</v>
      </c>
      <c r="E222" s="153">
        <v>26.45</v>
      </c>
      <c r="F222" s="29">
        <v>10.54</v>
      </c>
      <c r="G222" s="57">
        <f t="shared" si="81"/>
        <v>13.35</v>
      </c>
      <c r="H222" s="29">
        <f t="shared" si="82"/>
        <v>353.1</v>
      </c>
    </row>
    <row r="223" spans="1:8" s="30" customFormat="1" ht="63" outlineLevel="2" x14ac:dyDescent="0.25">
      <c r="A223" s="27" t="s">
        <v>307</v>
      </c>
      <c r="B223" s="27" t="s">
        <v>257</v>
      </c>
      <c r="C223" s="28" t="s">
        <v>258</v>
      </c>
      <c r="D223" s="27" t="s">
        <v>55</v>
      </c>
      <c r="E223" s="153">
        <v>1.03</v>
      </c>
      <c r="F223" s="29">
        <v>773.81</v>
      </c>
      <c r="G223" s="57">
        <f t="shared" si="81"/>
        <v>980.64</v>
      </c>
      <c r="H223" s="29">
        <f t="shared" si="82"/>
        <v>1010.05</v>
      </c>
    </row>
    <row r="224" spans="1:8" s="30" customFormat="1" ht="31.5" outlineLevel="2" x14ac:dyDescent="0.25">
      <c r="A224" s="27" t="s">
        <v>308</v>
      </c>
      <c r="B224" s="27" t="s">
        <v>249</v>
      </c>
      <c r="C224" s="28" t="s">
        <v>250</v>
      </c>
      <c r="D224" s="27" t="s">
        <v>40</v>
      </c>
      <c r="E224" s="153">
        <v>20.58</v>
      </c>
      <c r="F224" s="29">
        <v>11.27</v>
      </c>
      <c r="G224" s="57">
        <f t="shared" si="81"/>
        <v>14.28</v>
      </c>
      <c r="H224" s="29">
        <f t="shared" si="82"/>
        <v>293.88</v>
      </c>
    </row>
    <row r="225" spans="1:8" s="30" customFormat="1" ht="31.5" outlineLevel="2" x14ac:dyDescent="0.25">
      <c r="A225" s="27" t="s">
        <v>309</v>
      </c>
      <c r="B225" s="27" t="s">
        <v>259</v>
      </c>
      <c r="C225" s="28" t="s">
        <v>260</v>
      </c>
      <c r="D225" s="27" t="s">
        <v>40</v>
      </c>
      <c r="E225" s="153">
        <v>3.2</v>
      </c>
      <c r="F225" s="29">
        <v>611.49</v>
      </c>
      <c r="G225" s="57">
        <f t="shared" si="81"/>
        <v>774.94</v>
      </c>
      <c r="H225" s="29">
        <f t="shared" si="82"/>
        <v>2479.8000000000002</v>
      </c>
    </row>
    <row r="226" spans="1:8" s="30" customFormat="1" ht="31.5" outlineLevel="2" x14ac:dyDescent="0.25">
      <c r="A226" s="27" t="s">
        <v>1885</v>
      </c>
      <c r="B226" s="27" t="s">
        <v>1044</v>
      </c>
      <c r="C226" s="28" t="s">
        <v>1018</v>
      </c>
      <c r="D226" s="27" t="s">
        <v>36</v>
      </c>
      <c r="E226" s="153">
        <v>90</v>
      </c>
      <c r="F226" s="29">
        <v>58.72</v>
      </c>
      <c r="G226" s="57">
        <f t="shared" ref="G226:G251" si="85">TRUNC(F226*(1+$E$2),2)</f>
        <v>74.41</v>
      </c>
      <c r="H226" s="29">
        <f t="shared" ref="H226:H251" si="86">TRUNC((G226*E226),2)</f>
        <v>6696.9</v>
      </c>
    </row>
    <row r="227" spans="1:8" s="30" customFormat="1" ht="31.5" outlineLevel="2" x14ac:dyDescent="0.25">
      <c r="A227" s="27" t="s">
        <v>1886</v>
      </c>
      <c r="B227" s="27" t="s">
        <v>1045</v>
      </c>
      <c r="C227" s="28" t="s">
        <v>1019</v>
      </c>
      <c r="D227" s="27" t="s">
        <v>36</v>
      </c>
      <c r="E227" s="153">
        <v>125</v>
      </c>
      <c r="F227" s="29">
        <v>46.25</v>
      </c>
      <c r="G227" s="57">
        <f t="shared" si="85"/>
        <v>58.61</v>
      </c>
      <c r="H227" s="29">
        <f t="shared" si="86"/>
        <v>7326.25</v>
      </c>
    </row>
    <row r="228" spans="1:8" s="30" customFormat="1" ht="31.5" outlineLevel="2" x14ac:dyDescent="0.25">
      <c r="A228" s="27" t="s">
        <v>1887</v>
      </c>
      <c r="B228" s="27" t="s">
        <v>1046</v>
      </c>
      <c r="C228" s="28" t="s">
        <v>1020</v>
      </c>
      <c r="D228" s="27" t="s">
        <v>36</v>
      </c>
      <c r="E228" s="153">
        <v>310</v>
      </c>
      <c r="F228" s="29">
        <v>38.450000000000003</v>
      </c>
      <c r="G228" s="57">
        <f t="shared" si="85"/>
        <v>48.72</v>
      </c>
      <c r="H228" s="29">
        <f t="shared" si="86"/>
        <v>15103.2</v>
      </c>
    </row>
    <row r="229" spans="1:8" s="30" customFormat="1" ht="31.5" outlineLevel="2" x14ac:dyDescent="0.25">
      <c r="A229" s="27" t="s">
        <v>1888</v>
      </c>
      <c r="B229" s="27" t="s">
        <v>1047</v>
      </c>
      <c r="C229" s="28" t="s">
        <v>1021</v>
      </c>
      <c r="D229" s="27" t="s">
        <v>33</v>
      </c>
      <c r="E229" s="153">
        <v>5</v>
      </c>
      <c r="F229" s="29">
        <v>16.399999999999999</v>
      </c>
      <c r="G229" s="57">
        <f t="shared" si="85"/>
        <v>20.78</v>
      </c>
      <c r="H229" s="29">
        <f t="shared" si="86"/>
        <v>103.9</v>
      </c>
    </row>
    <row r="230" spans="1:8" s="30" customFormat="1" ht="31.5" outlineLevel="2" x14ac:dyDescent="0.25">
      <c r="A230" s="27" t="s">
        <v>1889</v>
      </c>
      <c r="B230" s="27" t="s">
        <v>1048</v>
      </c>
      <c r="C230" s="28" t="s">
        <v>1022</v>
      </c>
      <c r="D230" s="27" t="s">
        <v>33</v>
      </c>
      <c r="E230" s="153">
        <v>4</v>
      </c>
      <c r="F230" s="29">
        <v>14.59</v>
      </c>
      <c r="G230" s="57">
        <f t="shared" si="85"/>
        <v>18.48</v>
      </c>
      <c r="H230" s="29">
        <f t="shared" si="86"/>
        <v>73.92</v>
      </c>
    </row>
    <row r="231" spans="1:8" s="30" customFormat="1" ht="31.5" outlineLevel="2" x14ac:dyDescent="0.25">
      <c r="A231" s="27" t="s">
        <v>1890</v>
      </c>
      <c r="B231" s="27" t="s">
        <v>1049</v>
      </c>
      <c r="C231" s="28" t="s">
        <v>1023</v>
      </c>
      <c r="D231" s="27" t="s">
        <v>33</v>
      </c>
      <c r="E231" s="153">
        <v>89</v>
      </c>
      <c r="F231" s="29">
        <v>7.95</v>
      </c>
      <c r="G231" s="57">
        <f t="shared" si="85"/>
        <v>10.07</v>
      </c>
      <c r="H231" s="29">
        <f t="shared" si="86"/>
        <v>896.23</v>
      </c>
    </row>
    <row r="232" spans="1:8" s="30" customFormat="1" ht="31.5" outlineLevel="2" x14ac:dyDescent="0.25">
      <c r="A232" s="27" t="s">
        <v>1891</v>
      </c>
      <c r="B232" s="27" t="s">
        <v>1050</v>
      </c>
      <c r="C232" s="28" t="s">
        <v>1024</v>
      </c>
      <c r="D232" s="27" t="s">
        <v>33</v>
      </c>
      <c r="E232" s="153">
        <v>2</v>
      </c>
      <c r="F232" s="29">
        <v>20.93</v>
      </c>
      <c r="G232" s="57">
        <f t="shared" si="85"/>
        <v>26.52</v>
      </c>
      <c r="H232" s="29">
        <f t="shared" si="86"/>
        <v>53.04</v>
      </c>
    </row>
    <row r="233" spans="1:8" s="30" customFormat="1" ht="31.5" outlineLevel="2" x14ac:dyDescent="0.25">
      <c r="A233" s="27" t="s">
        <v>1892</v>
      </c>
      <c r="B233" s="27" t="s">
        <v>1051</v>
      </c>
      <c r="C233" s="28" t="s">
        <v>1025</v>
      </c>
      <c r="D233" s="27" t="s">
        <v>33</v>
      </c>
      <c r="E233" s="153">
        <v>8</v>
      </c>
      <c r="F233" s="29">
        <v>14.18</v>
      </c>
      <c r="G233" s="57">
        <f t="shared" si="85"/>
        <v>17.97</v>
      </c>
      <c r="H233" s="29">
        <f t="shared" si="86"/>
        <v>143.76</v>
      </c>
    </row>
    <row r="234" spans="1:8" s="30" customFormat="1" ht="31.5" outlineLevel="2" x14ac:dyDescent="0.25">
      <c r="A234" s="27" t="s">
        <v>1893</v>
      </c>
      <c r="B234" s="27" t="s">
        <v>1052</v>
      </c>
      <c r="C234" s="28" t="s">
        <v>1026</v>
      </c>
      <c r="D234" s="27" t="s">
        <v>33</v>
      </c>
      <c r="E234" s="153">
        <v>30</v>
      </c>
      <c r="F234" s="29">
        <v>10.79</v>
      </c>
      <c r="G234" s="57">
        <f t="shared" si="85"/>
        <v>13.67</v>
      </c>
      <c r="H234" s="29">
        <f t="shared" si="86"/>
        <v>410.1</v>
      </c>
    </row>
    <row r="235" spans="1:8" s="30" customFormat="1" ht="47.25" outlineLevel="2" x14ac:dyDescent="0.25">
      <c r="A235" s="27" t="s">
        <v>1894</v>
      </c>
      <c r="B235" s="27" t="s">
        <v>1053</v>
      </c>
      <c r="C235" s="28" t="s">
        <v>1027</v>
      </c>
      <c r="D235" s="27" t="s">
        <v>33</v>
      </c>
      <c r="E235" s="153">
        <v>4</v>
      </c>
      <c r="F235" s="29">
        <v>8.8699999999999992</v>
      </c>
      <c r="G235" s="57">
        <f t="shared" si="85"/>
        <v>11.24</v>
      </c>
      <c r="H235" s="29">
        <f t="shared" si="86"/>
        <v>44.96</v>
      </c>
    </row>
    <row r="236" spans="1:8" s="30" customFormat="1" ht="47.25" outlineLevel="2" x14ac:dyDescent="0.25">
      <c r="A236" s="27" t="s">
        <v>1895</v>
      </c>
      <c r="B236" s="27" t="s">
        <v>1054</v>
      </c>
      <c r="C236" s="28" t="s">
        <v>1028</v>
      </c>
      <c r="D236" s="27" t="s">
        <v>33</v>
      </c>
      <c r="E236" s="153">
        <v>4</v>
      </c>
      <c r="F236" s="29">
        <v>6.46</v>
      </c>
      <c r="G236" s="57">
        <f t="shared" si="85"/>
        <v>8.18</v>
      </c>
      <c r="H236" s="29">
        <f t="shared" si="86"/>
        <v>32.72</v>
      </c>
    </row>
    <row r="237" spans="1:8" s="30" customFormat="1" ht="47.25" outlineLevel="2" x14ac:dyDescent="0.25">
      <c r="A237" s="27" t="s">
        <v>1896</v>
      </c>
      <c r="B237" s="27" t="s">
        <v>1055</v>
      </c>
      <c r="C237" s="28" t="s">
        <v>1029</v>
      </c>
      <c r="D237" s="27" t="s">
        <v>33</v>
      </c>
      <c r="E237" s="153">
        <v>12</v>
      </c>
      <c r="F237" s="29">
        <v>9.0399999999999991</v>
      </c>
      <c r="G237" s="57">
        <f t="shared" si="85"/>
        <v>11.45</v>
      </c>
      <c r="H237" s="29">
        <f t="shared" si="86"/>
        <v>137.4</v>
      </c>
    </row>
    <row r="238" spans="1:8" s="30" customFormat="1" ht="31.5" outlineLevel="2" x14ac:dyDescent="0.25">
      <c r="A238" s="27" t="s">
        <v>1897</v>
      </c>
      <c r="B238" s="27" t="s">
        <v>1056</v>
      </c>
      <c r="C238" s="28" t="s">
        <v>1030</v>
      </c>
      <c r="D238" s="27" t="s">
        <v>33</v>
      </c>
      <c r="E238" s="153">
        <v>18</v>
      </c>
      <c r="F238" s="29">
        <v>10.1</v>
      </c>
      <c r="G238" s="57">
        <f t="shared" si="85"/>
        <v>12.79</v>
      </c>
      <c r="H238" s="29">
        <f t="shared" si="86"/>
        <v>230.22</v>
      </c>
    </row>
    <row r="239" spans="1:8" s="30" customFormat="1" ht="31.5" outlineLevel="2" x14ac:dyDescent="0.25">
      <c r="A239" s="27" t="s">
        <v>1898</v>
      </c>
      <c r="B239" s="27" t="s">
        <v>1057</v>
      </c>
      <c r="C239" s="28" t="s">
        <v>1031</v>
      </c>
      <c r="D239" s="27" t="s">
        <v>33</v>
      </c>
      <c r="E239" s="153">
        <v>62</v>
      </c>
      <c r="F239" s="29">
        <v>5.3</v>
      </c>
      <c r="G239" s="57">
        <f t="shared" si="85"/>
        <v>6.71</v>
      </c>
      <c r="H239" s="29">
        <f t="shared" si="86"/>
        <v>416.02</v>
      </c>
    </row>
    <row r="240" spans="1:8" s="30" customFormat="1" ht="31.5" outlineLevel="2" x14ac:dyDescent="0.25">
      <c r="A240" s="27" t="s">
        <v>1899</v>
      </c>
      <c r="B240" s="27" t="s">
        <v>1058</v>
      </c>
      <c r="C240" s="28" t="s">
        <v>1032</v>
      </c>
      <c r="D240" s="27" t="s">
        <v>33</v>
      </c>
      <c r="E240" s="153">
        <v>25</v>
      </c>
      <c r="F240" s="29">
        <v>7.59</v>
      </c>
      <c r="G240" s="57">
        <f t="shared" si="85"/>
        <v>9.61</v>
      </c>
      <c r="H240" s="29">
        <f t="shared" si="86"/>
        <v>240.25</v>
      </c>
    </row>
    <row r="241" spans="1:8" s="30" customFormat="1" ht="47.25" outlineLevel="2" x14ac:dyDescent="0.25">
      <c r="A241" s="27" t="s">
        <v>1900</v>
      </c>
      <c r="B241" s="27" t="s">
        <v>1059</v>
      </c>
      <c r="C241" s="28" t="s">
        <v>1033</v>
      </c>
      <c r="D241" s="27" t="s">
        <v>33</v>
      </c>
      <c r="E241" s="153">
        <v>2</v>
      </c>
      <c r="F241" s="29">
        <v>15.6</v>
      </c>
      <c r="G241" s="57">
        <f t="shared" si="85"/>
        <v>19.760000000000002</v>
      </c>
      <c r="H241" s="29">
        <f t="shared" si="86"/>
        <v>39.520000000000003</v>
      </c>
    </row>
    <row r="242" spans="1:8" s="30" customFormat="1" ht="47.25" outlineLevel="2" x14ac:dyDescent="0.25">
      <c r="A242" s="27" t="s">
        <v>1901</v>
      </c>
      <c r="B242" s="27" t="s">
        <v>1060</v>
      </c>
      <c r="C242" s="28" t="s">
        <v>1034</v>
      </c>
      <c r="D242" s="27" t="s">
        <v>33</v>
      </c>
      <c r="E242" s="153">
        <v>36</v>
      </c>
      <c r="F242" s="29">
        <v>11.57</v>
      </c>
      <c r="G242" s="57">
        <f t="shared" si="85"/>
        <v>14.66</v>
      </c>
      <c r="H242" s="29">
        <f t="shared" si="86"/>
        <v>527.76</v>
      </c>
    </row>
    <row r="243" spans="1:8" s="30" customFormat="1" ht="31.5" outlineLevel="2" x14ac:dyDescent="0.25">
      <c r="A243" s="27" t="s">
        <v>1902</v>
      </c>
      <c r="B243" s="27" t="s">
        <v>1061</v>
      </c>
      <c r="C243" s="28" t="s">
        <v>1035</v>
      </c>
      <c r="D243" s="27" t="s">
        <v>33</v>
      </c>
      <c r="E243" s="153">
        <v>2</v>
      </c>
      <c r="F243" s="29">
        <v>339.28</v>
      </c>
      <c r="G243" s="57">
        <f t="shared" si="85"/>
        <v>429.96</v>
      </c>
      <c r="H243" s="29">
        <f t="shared" si="86"/>
        <v>859.92</v>
      </c>
    </row>
    <row r="244" spans="1:8" s="30" customFormat="1" ht="31.5" outlineLevel="2" x14ac:dyDescent="0.25">
      <c r="A244" s="27" t="s">
        <v>1903</v>
      </c>
      <c r="B244" s="27" t="s">
        <v>1062</v>
      </c>
      <c r="C244" s="28" t="s">
        <v>1036</v>
      </c>
      <c r="D244" s="27" t="s">
        <v>33</v>
      </c>
      <c r="E244" s="153">
        <v>2</v>
      </c>
      <c r="F244" s="29">
        <v>121.19</v>
      </c>
      <c r="G244" s="57">
        <f t="shared" si="85"/>
        <v>153.58000000000001</v>
      </c>
      <c r="H244" s="29">
        <f t="shared" si="86"/>
        <v>307.16000000000003</v>
      </c>
    </row>
    <row r="245" spans="1:8" s="30" customFormat="1" ht="47.25" outlineLevel="2" x14ac:dyDescent="0.25">
      <c r="A245" s="27" t="s">
        <v>1904</v>
      </c>
      <c r="B245" s="27" t="s">
        <v>1063</v>
      </c>
      <c r="C245" s="28" t="s">
        <v>1037</v>
      </c>
      <c r="D245" s="27" t="s">
        <v>33</v>
      </c>
      <c r="E245" s="153">
        <v>2</v>
      </c>
      <c r="F245" s="29">
        <v>72.930000000000007</v>
      </c>
      <c r="G245" s="57">
        <f t="shared" si="85"/>
        <v>92.42</v>
      </c>
      <c r="H245" s="29">
        <f t="shared" si="86"/>
        <v>184.84</v>
      </c>
    </row>
    <row r="246" spans="1:8" s="30" customFormat="1" ht="47.25" outlineLevel="2" x14ac:dyDescent="0.25">
      <c r="A246" s="27" t="s">
        <v>1905</v>
      </c>
      <c r="B246" s="27" t="s">
        <v>1064</v>
      </c>
      <c r="C246" s="28" t="s">
        <v>1038</v>
      </c>
      <c r="D246" s="27" t="s">
        <v>33</v>
      </c>
      <c r="E246" s="153">
        <v>2</v>
      </c>
      <c r="F246" s="29">
        <v>60.47</v>
      </c>
      <c r="G246" s="57">
        <f t="shared" si="85"/>
        <v>76.63</v>
      </c>
      <c r="H246" s="29">
        <f t="shared" si="86"/>
        <v>153.26</v>
      </c>
    </row>
    <row r="247" spans="1:8" s="30" customFormat="1" ht="47.25" outlineLevel="2" x14ac:dyDescent="0.25">
      <c r="A247" s="27" t="s">
        <v>1906</v>
      </c>
      <c r="B247" s="27" t="s">
        <v>1065</v>
      </c>
      <c r="C247" s="28" t="s">
        <v>1039</v>
      </c>
      <c r="D247" s="27" t="s">
        <v>33</v>
      </c>
      <c r="E247" s="153">
        <v>36</v>
      </c>
      <c r="F247" s="29">
        <v>55.72</v>
      </c>
      <c r="G247" s="57">
        <f t="shared" si="85"/>
        <v>70.61</v>
      </c>
      <c r="H247" s="29">
        <f t="shared" si="86"/>
        <v>2541.96</v>
      </c>
    </row>
    <row r="248" spans="1:8" s="30" customFormat="1" ht="31.5" outlineLevel="2" x14ac:dyDescent="0.25">
      <c r="A248" s="27" t="s">
        <v>1907</v>
      </c>
      <c r="B248" s="27" t="s">
        <v>1066</v>
      </c>
      <c r="C248" s="28" t="s">
        <v>1040</v>
      </c>
      <c r="D248" s="27" t="s">
        <v>33</v>
      </c>
      <c r="E248" s="153">
        <v>2</v>
      </c>
      <c r="F248" s="29">
        <v>85.7</v>
      </c>
      <c r="G248" s="57">
        <f t="shared" si="85"/>
        <v>108.6</v>
      </c>
      <c r="H248" s="29">
        <f t="shared" si="86"/>
        <v>217.2</v>
      </c>
    </row>
    <row r="249" spans="1:8" s="30" customFormat="1" ht="31.5" outlineLevel="2" x14ac:dyDescent="0.25">
      <c r="A249" s="27" t="s">
        <v>1908</v>
      </c>
      <c r="B249" s="27" t="s">
        <v>1067</v>
      </c>
      <c r="C249" s="28" t="s">
        <v>1041</v>
      </c>
      <c r="D249" s="27" t="s">
        <v>33</v>
      </c>
      <c r="E249" s="153">
        <v>2</v>
      </c>
      <c r="F249" s="29">
        <v>51.32</v>
      </c>
      <c r="G249" s="57">
        <f t="shared" si="85"/>
        <v>65.03</v>
      </c>
      <c r="H249" s="29">
        <f t="shared" si="86"/>
        <v>130.06</v>
      </c>
    </row>
    <row r="250" spans="1:8" s="30" customFormat="1" ht="31.5" outlineLevel="2" x14ac:dyDescent="0.25">
      <c r="A250" s="27" t="s">
        <v>1909</v>
      </c>
      <c r="B250" s="27" t="s">
        <v>1068</v>
      </c>
      <c r="C250" s="28" t="s">
        <v>1042</v>
      </c>
      <c r="D250" s="27" t="s">
        <v>33</v>
      </c>
      <c r="E250" s="153">
        <v>36</v>
      </c>
      <c r="F250" s="29">
        <v>52.37</v>
      </c>
      <c r="G250" s="57">
        <f t="shared" si="85"/>
        <v>66.36</v>
      </c>
      <c r="H250" s="29">
        <f t="shared" si="86"/>
        <v>2388.96</v>
      </c>
    </row>
    <row r="251" spans="1:8" s="30" customFormat="1" ht="47.25" outlineLevel="2" x14ac:dyDescent="0.25">
      <c r="A251" s="27" t="s">
        <v>1910</v>
      </c>
      <c r="B251" s="27" t="s">
        <v>1069</v>
      </c>
      <c r="C251" s="28" t="s">
        <v>1043</v>
      </c>
      <c r="D251" s="27" t="s">
        <v>36</v>
      </c>
      <c r="E251" s="153">
        <v>175</v>
      </c>
      <c r="F251" s="29">
        <v>2.75</v>
      </c>
      <c r="G251" s="57">
        <f t="shared" si="85"/>
        <v>3.48</v>
      </c>
      <c r="H251" s="29">
        <f t="shared" si="86"/>
        <v>609</v>
      </c>
    </row>
    <row r="252" spans="1:8" s="30" customFormat="1" ht="47.25" outlineLevel="2" x14ac:dyDescent="0.25">
      <c r="A252" s="27" t="s">
        <v>1911</v>
      </c>
      <c r="B252" s="27" t="s">
        <v>1090</v>
      </c>
      <c r="C252" s="28" t="s">
        <v>1070</v>
      </c>
      <c r="D252" s="27" t="s">
        <v>36</v>
      </c>
      <c r="E252" s="153">
        <v>3</v>
      </c>
      <c r="F252" s="29">
        <v>37.200000000000003</v>
      </c>
      <c r="G252" s="57">
        <f t="shared" ref="G252:G284" si="87">TRUNC(F252*(1+$E$2),2)</f>
        <v>47.14</v>
      </c>
      <c r="H252" s="29">
        <f t="shared" ref="H252:H284" si="88">TRUNC((G252*E252),2)</f>
        <v>141.41999999999999</v>
      </c>
    </row>
    <row r="253" spans="1:8" s="30" customFormat="1" ht="47.25" outlineLevel="2" x14ac:dyDescent="0.25">
      <c r="A253" s="27" t="s">
        <v>1912</v>
      </c>
      <c r="B253" s="27" t="s">
        <v>1091</v>
      </c>
      <c r="C253" s="28" t="s">
        <v>1071</v>
      </c>
      <c r="D253" s="27" t="s">
        <v>36</v>
      </c>
      <c r="E253" s="153">
        <v>27</v>
      </c>
      <c r="F253" s="29">
        <v>24.16</v>
      </c>
      <c r="G253" s="57">
        <f t="shared" si="87"/>
        <v>30.61</v>
      </c>
      <c r="H253" s="29">
        <f t="shared" si="88"/>
        <v>826.47</v>
      </c>
    </row>
    <row r="254" spans="1:8" s="30" customFormat="1" ht="47.25" outlineLevel="2" x14ac:dyDescent="0.25">
      <c r="A254" s="27" t="s">
        <v>1913</v>
      </c>
      <c r="B254" s="27" t="s">
        <v>1092</v>
      </c>
      <c r="C254" s="28" t="s">
        <v>1072</v>
      </c>
      <c r="D254" s="27" t="s">
        <v>36</v>
      </c>
      <c r="E254" s="153">
        <v>60</v>
      </c>
      <c r="F254" s="29">
        <v>17.12</v>
      </c>
      <c r="G254" s="57">
        <f t="shared" si="87"/>
        <v>21.69</v>
      </c>
      <c r="H254" s="29">
        <f t="shared" si="88"/>
        <v>1301.4000000000001</v>
      </c>
    </row>
    <row r="255" spans="1:8" s="30" customFormat="1" ht="31.5" outlineLevel="2" x14ac:dyDescent="0.25">
      <c r="A255" s="27" t="s">
        <v>1914</v>
      </c>
      <c r="B255" s="27" t="s">
        <v>1093</v>
      </c>
      <c r="C255" s="28" t="s">
        <v>1073</v>
      </c>
      <c r="D255" s="27" t="s">
        <v>33</v>
      </c>
      <c r="E255" s="153">
        <v>2</v>
      </c>
      <c r="F255" s="29">
        <v>18.55</v>
      </c>
      <c r="G255" s="57">
        <f t="shared" si="87"/>
        <v>23.5</v>
      </c>
      <c r="H255" s="29">
        <f t="shared" si="88"/>
        <v>47</v>
      </c>
    </row>
    <row r="256" spans="1:8" s="30" customFormat="1" ht="47.25" outlineLevel="2" x14ac:dyDescent="0.25">
      <c r="A256" s="27" t="s">
        <v>1915</v>
      </c>
      <c r="B256" s="27" t="s">
        <v>1094</v>
      </c>
      <c r="C256" s="28" t="s">
        <v>1074</v>
      </c>
      <c r="D256" s="27" t="s">
        <v>33</v>
      </c>
      <c r="E256" s="153">
        <v>1</v>
      </c>
      <c r="F256" s="29">
        <v>16.23</v>
      </c>
      <c r="G256" s="57">
        <f t="shared" si="87"/>
        <v>20.56</v>
      </c>
      <c r="H256" s="29">
        <f t="shared" si="88"/>
        <v>20.56</v>
      </c>
    </row>
    <row r="257" spans="1:8" s="30" customFormat="1" ht="47.25" outlineLevel="2" x14ac:dyDescent="0.25">
      <c r="A257" s="27" t="s">
        <v>1916</v>
      </c>
      <c r="B257" s="27" t="s">
        <v>1053</v>
      </c>
      <c r="C257" s="28" t="s">
        <v>1027</v>
      </c>
      <c r="D257" s="27" t="s">
        <v>33</v>
      </c>
      <c r="E257" s="153">
        <v>3</v>
      </c>
      <c r="F257" s="29">
        <v>8.8699999999999992</v>
      </c>
      <c r="G257" s="57">
        <f t="shared" si="87"/>
        <v>11.24</v>
      </c>
      <c r="H257" s="29">
        <f t="shared" si="88"/>
        <v>33.72</v>
      </c>
    </row>
    <row r="258" spans="1:8" s="30" customFormat="1" ht="47.25" outlineLevel="2" x14ac:dyDescent="0.25">
      <c r="A258" s="27" t="s">
        <v>1917</v>
      </c>
      <c r="B258" s="27" t="s">
        <v>1055</v>
      </c>
      <c r="C258" s="28" t="s">
        <v>1029</v>
      </c>
      <c r="D258" s="27" t="s">
        <v>33</v>
      </c>
      <c r="E258" s="153">
        <v>3</v>
      </c>
      <c r="F258" s="29">
        <v>9.0399999999999991</v>
      </c>
      <c r="G258" s="57">
        <f t="shared" si="87"/>
        <v>11.45</v>
      </c>
      <c r="H258" s="29">
        <f t="shared" si="88"/>
        <v>34.35</v>
      </c>
    </row>
    <row r="259" spans="1:8" s="30" customFormat="1" ht="31.5" outlineLevel="2" x14ac:dyDescent="0.25">
      <c r="A259" s="27" t="s">
        <v>1918</v>
      </c>
      <c r="B259" s="27" t="s">
        <v>1095</v>
      </c>
      <c r="C259" s="28" t="s">
        <v>1075</v>
      </c>
      <c r="D259" s="27" t="s">
        <v>33</v>
      </c>
      <c r="E259" s="153">
        <v>6</v>
      </c>
      <c r="F259" s="29">
        <v>10.97</v>
      </c>
      <c r="G259" s="57">
        <f t="shared" si="87"/>
        <v>13.9</v>
      </c>
      <c r="H259" s="29">
        <f t="shared" si="88"/>
        <v>83.4</v>
      </c>
    </row>
    <row r="260" spans="1:8" s="30" customFormat="1" ht="31.5" outlineLevel="2" x14ac:dyDescent="0.25">
      <c r="A260" s="27" t="s">
        <v>1919</v>
      </c>
      <c r="B260" s="27" t="s">
        <v>1096</v>
      </c>
      <c r="C260" s="28" t="s">
        <v>1076</v>
      </c>
      <c r="D260" s="27" t="s">
        <v>33</v>
      </c>
      <c r="E260" s="153">
        <v>6</v>
      </c>
      <c r="F260" s="29">
        <v>20.95</v>
      </c>
      <c r="G260" s="57">
        <f t="shared" si="87"/>
        <v>26.54</v>
      </c>
      <c r="H260" s="29">
        <f t="shared" si="88"/>
        <v>159.24</v>
      </c>
    </row>
    <row r="261" spans="1:8" s="30" customFormat="1" ht="47.25" outlineLevel="2" x14ac:dyDescent="0.25">
      <c r="A261" s="27" t="s">
        <v>1920</v>
      </c>
      <c r="B261" s="27" t="s">
        <v>1097</v>
      </c>
      <c r="C261" s="28" t="s">
        <v>1077</v>
      </c>
      <c r="D261" s="27" t="s">
        <v>33</v>
      </c>
      <c r="E261" s="153">
        <v>3</v>
      </c>
      <c r="F261" s="29">
        <v>13.3</v>
      </c>
      <c r="G261" s="57">
        <f t="shared" si="87"/>
        <v>16.850000000000001</v>
      </c>
      <c r="H261" s="29">
        <f t="shared" si="88"/>
        <v>50.55</v>
      </c>
    </row>
    <row r="262" spans="1:8" s="30" customFormat="1" ht="47.25" outlineLevel="2" x14ac:dyDescent="0.25">
      <c r="A262" s="27" t="s">
        <v>1921</v>
      </c>
      <c r="B262" s="27" t="s">
        <v>1098</v>
      </c>
      <c r="C262" s="28" t="s">
        <v>1078</v>
      </c>
      <c r="D262" s="27" t="s">
        <v>33</v>
      </c>
      <c r="E262" s="153">
        <v>6</v>
      </c>
      <c r="F262" s="29">
        <v>8.27</v>
      </c>
      <c r="G262" s="57">
        <f t="shared" si="87"/>
        <v>10.48</v>
      </c>
      <c r="H262" s="29">
        <f t="shared" si="88"/>
        <v>62.88</v>
      </c>
    </row>
    <row r="263" spans="1:8" s="30" customFormat="1" ht="31.5" outlineLevel="2" x14ac:dyDescent="0.25">
      <c r="A263" s="27" t="s">
        <v>1922</v>
      </c>
      <c r="B263" s="27" t="s">
        <v>1062</v>
      </c>
      <c r="C263" s="28" t="s">
        <v>1036</v>
      </c>
      <c r="D263" s="27" t="s">
        <v>33</v>
      </c>
      <c r="E263" s="153">
        <v>2</v>
      </c>
      <c r="F263" s="29">
        <v>121.19</v>
      </c>
      <c r="G263" s="57">
        <f t="shared" si="87"/>
        <v>153.58000000000001</v>
      </c>
      <c r="H263" s="29">
        <f t="shared" si="88"/>
        <v>307.16000000000003</v>
      </c>
    </row>
    <row r="264" spans="1:8" s="30" customFormat="1" outlineLevel="2" x14ac:dyDescent="0.25">
      <c r="A264" s="27" t="s">
        <v>1923</v>
      </c>
      <c r="B264" s="27" t="s">
        <v>1099</v>
      </c>
      <c r="C264" s="28" t="s">
        <v>1079</v>
      </c>
      <c r="D264" s="27" t="s">
        <v>33</v>
      </c>
      <c r="E264" s="153">
        <v>6</v>
      </c>
      <c r="F264" s="29">
        <v>41.51</v>
      </c>
      <c r="G264" s="57">
        <f t="shared" si="87"/>
        <v>52.6</v>
      </c>
      <c r="H264" s="29">
        <f t="shared" si="88"/>
        <v>315.60000000000002</v>
      </c>
    </row>
    <row r="265" spans="1:8" s="30" customFormat="1" ht="47.25" outlineLevel="2" x14ac:dyDescent="0.25">
      <c r="A265" s="27" t="s">
        <v>1924</v>
      </c>
      <c r="B265" s="27" t="s">
        <v>1100</v>
      </c>
      <c r="C265" s="28" t="s">
        <v>1080</v>
      </c>
      <c r="D265" s="27" t="s">
        <v>33</v>
      </c>
      <c r="E265" s="153">
        <v>2</v>
      </c>
      <c r="F265" s="29">
        <v>30.53</v>
      </c>
      <c r="G265" s="57">
        <f t="shared" si="87"/>
        <v>38.69</v>
      </c>
      <c r="H265" s="29">
        <f t="shared" si="88"/>
        <v>77.38</v>
      </c>
    </row>
    <row r="266" spans="1:8" s="30" customFormat="1" ht="47.25" outlineLevel="2" x14ac:dyDescent="0.25">
      <c r="A266" s="27" t="s">
        <v>1925</v>
      </c>
      <c r="B266" s="27" t="s">
        <v>1101</v>
      </c>
      <c r="C266" s="28" t="s">
        <v>1081</v>
      </c>
      <c r="D266" s="27" t="s">
        <v>33</v>
      </c>
      <c r="E266" s="153">
        <v>7</v>
      </c>
      <c r="F266" s="29">
        <v>19.2</v>
      </c>
      <c r="G266" s="57">
        <f t="shared" si="87"/>
        <v>24.33</v>
      </c>
      <c r="H266" s="29">
        <f t="shared" si="88"/>
        <v>170.31</v>
      </c>
    </row>
    <row r="267" spans="1:8" s="30" customFormat="1" ht="47.25" outlineLevel="2" x14ac:dyDescent="0.25">
      <c r="A267" s="27" t="s">
        <v>1926</v>
      </c>
      <c r="B267" s="27" t="s">
        <v>1102</v>
      </c>
      <c r="C267" s="28" t="s">
        <v>1082</v>
      </c>
      <c r="D267" s="27" t="s">
        <v>33</v>
      </c>
      <c r="E267" s="153">
        <v>15</v>
      </c>
      <c r="F267" s="29">
        <v>11.61</v>
      </c>
      <c r="G267" s="57">
        <f t="shared" si="87"/>
        <v>14.71</v>
      </c>
      <c r="H267" s="29">
        <f t="shared" si="88"/>
        <v>220.65</v>
      </c>
    </row>
    <row r="268" spans="1:8" s="30" customFormat="1" ht="47.25" outlineLevel="2" x14ac:dyDescent="0.25">
      <c r="A268" s="27" t="s">
        <v>1927</v>
      </c>
      <c r="B268" s="27" t="s">
        <v>1103</v>
      </c>
      <c r="C268" s="28" t="s">
        <v>1083</v>
      </c>
      <c r="D268" s="27" t="s">
        <v>33</v>
      </c>
      <c r="E268" s="153">
        <v>6</v>
      </c>
      <c r="F268" s="29">
        <v>14.1</v>
      </c>
      <c r="G268" s="57">
        <f t="shared" si="87"/>
        <v>17.86</v>
      </c>
      <c r="H268" s="29">
        <f t="shared" si="88"/>
        <v>107.16</v>
      </c>
    </row>
    <row r="269" spans="1:8" s="30" customFormat="1" ht="31.5" outlineLevel="2" x14ac:dyDescent="0.25">
      <c r="A269" s="27" t="s">
        <v>1928</v>
      </c>
      <c r="B269" s="27" t="s">
        <v>259</v>
      </c>
      <c r="C269" s="28" t="s">
        <v>260</v>
      </c>
      <c r="D269" s="27" t="s">
        <v>40</v>
      </c>
      <c r="E269" s="153">
        <v>4</v>
      </c>
      <c r="F269" s="29">
        <v>620.35</v>
      </c>
      <c r="G269" s="57">
        <f t="shared" si="87"/>
        <v>786.16</v>
      </c>
      <c r="H269" s="29">
        <f t="shared" si="88"/>
        <v>3144.64</v>
      </c>
    </row>
    <row r="270" spans="1:8" s="30" customFormat="1" ht="31.5" outlineLevel="2" x14ac:dyDescent="0.25">
      <c r="A270" s="27" t="s">
        <v>1929</v>
      </c>
      <c r="B270" s="27" t="s">
        <v>1104</v>
      </c>
      <c r="C270" s="28" t="s">
        <v>1084</v>
      </c>
      <c r="D270" s="27" t="s">
        <v>33</v>
      </c>
      <c r="E270" s="153">
        <v>4</v>
      </c>
      <c r="F270" s="29">
        <v>41.16</v>
      </c>
      <c r="G270" s="57">
        <f t="shared" si="87"/>
        <v>52.16</v>
      </c>
      <c r="H270" s="29">
        <f t="shared" si="88"/>
        <v>208.64</v>
      </c>
    </row>
    <row r="271" spans="1:8" s="30" customFormat="1" ht="31.5" outlineLevel="2" x14ac:dyDescent="0.25">
      <c r="A271" s="27" t="s">
        <v>1930</v>
      </c>
      <c r="B271" s="27" t="s">
        <v>1105</v>
      </c>
      <c r="C271" s="28" t="s">
        <v>1085</v>
      </c>
      <c r="D271" s="27" t="s">
        <v>33</v>
      </c>
      <c r="E271" s="153">
        <v>3</v>
      </c>
      <c r="F271" s="29">
        <v>25.43</v>
      </c>
      <c r="G271" s="57">
        <f t="shared" si="87"/>
        <v>32.22</v>
      </c>
      <c r="H271" s="29">
        <f t="shared" si="88"/>
        <v>96.66</v>
      </c>
    </row>
    <row r="272" spans="1:8" s="30" customFormat="1" ht="31.5" outlineLevel="2" x14ac:dyDescent="0.25">
      <c r="A272" s="27" t="s">
        <v>1931</v>
      </c>
      <c r="B272" s="27" t="s">
        <v>1106</v>
      </c>
      <c r="C272" s="28" t="s">
        <v>1086</v>
      </c>
      <c r="D272" s="27" t="s">
        <v>33</v>
      </c>
      <c r="E272" s="153">
        <v>4</v>
      </c>
      <c r="F272" s="29">
        <v>15.63</v>
      </c>
      <c r="G272" s="57">
        <f t="shared" si="87"/>
        <v>19.8</v>
      </c>
      <c r="H272" s="29">
        <f t="shared" si="88"/>
        <v>79.2</v>
      </c>
    </row>
    <row r="273" spans="1:8" s="30" customFormat="1" ht="31.5" outlineLevel="2" x14ac:dyDescent="0.25">
      <c r="A273" s="27" t="s">
        <v>1932</v>
      </c>
      <c r="B273" s="27" t="s">
        <v>1107</v>
      </c>
      <c r="C273" s="28" t="s">
        <v>1087</v>
      </c>
      <c r="D273" s="27" t="s">
        <v>33</v>
      </c>
      <c r="E273" s="153">
        <v>1</v>
      </c>
      <c r="F273" s="29">
        <v>30.93</v>
      </c>
      <c r="G273" s="57">
        <f t="shared" si="87"/>
        <v>39.19</v>
      </c>
      <c r="H273" s="29">
        <f t="shared" si="88"/>
        <v>39.19</v>
      </c>
    </row>
    <row r="274" spans="1:8" s="30" customFormat="1" ht="47.25" outlineLevel="2" x14ac:dyDescent="0.25">
      <c r="A274" s="27" t="s">
        <v>1933</v>
      </c>
      <c r="B274" s="27" t="s">
        <v>1108</v>
      </c>
      <c r="C274" s="28" t="s">
        <v>1088</v>
      </c>
      <c r="D274" s="27" t="s">
        <v>33</v>
      </c>
      <c r="E274" s="153">
        <v>9</v>
      </c>
      <c r="F274" s="29">
        <v>24.48</v>
      </c>
      <c r="G274" s="57">
        <f t="shared" si="87"/>
        <v>31.02</v>
      </c>
      <c r="H274" s="29">
        <f t="shared" si="88"/>
        <v>279.18</v>
      </c>
    </row>
    <row r="275" spans="1:8" s="30" customFormat="1" ht="47.25" outlineLevel="2" x14ac:dyDescent="0.25">
      <c r="A275" s="27" t="s">
        <v>1934</v>
      </c>
      <c r="B275" s="27" t="s">
        <v>1109</v>
      </c>
      <c r="C275" s="28" t="s">
        <v>1089</v>
      </c>
      <c r="D275" s="27" t="s">
        <v>33</v>
      </c>
      <c r="E275" s="153">
        <v>20</v>
      </c>
      <c r="F275" s="29">
        <v>16.84</v>
      </c>
      <c r="G275" s="57">
        <f t="shared" si="87"/>
        <v>21.34</v>
      </c>
      <c r="H275" s="29">
        <f t="shared" si="88"/>
        <v>426.8</v>
      </c>
    </row>
    <row r="276" spans="1:8" s="30" customFormat="1" ht="47.25" outlineLevel="2" x14ac:dyDescent="0.25">
      <c r="A276" s="27" t="s">
        <v>1935</v>
      </c>
      <c r="B276" s="27" t="s">
        <v>1059</v>
      </c>
      <c r="C276" s="28" t="s">
        <v>1033</v>
      </c>
      <c r="D276" s="27" t="s">
        <v>33</v>
      </c>
      <c r="E276" s="153">
        <v>2</v>
      </c>
      <c r="F276" s="29">
        <v>15.6</v>
      </c>
      <c r="G276" s="57">
        <f t="shared" si="87"/>
        <v>19.760000000000002</v>
      </c>
      <c r="H276" s="29">
        <f t="shared" si="88"/>
        <v>39.520000000000003</v>
      </c>
    </row>
    <row r="277" spans="1:8" s="30" customFormat="1" ht="47.25" outlineLevel="2" x14ac:dyDescent="0.25">
      <c r="A277" s="27" t="s">
        <v>1936</v>
      </c>
      <c r="B277" s="27" t="s">
        <v>1060</v>
      </c>
      <c r="C277" s="28" t="s">
        <v>1034</v>
      </c>
      <c r="D277" s="27" t="s">
        <v>33</v>
      </c>
      <c r="E277" s="153">
        <v>6</v>
      </c>
      <c r="F277" s="29">
        <v>11.57</v>
      </c>
      <c r="G277" s="57">
        <f t="shared" si="87"/>
        <v>14.66</v>
      </c>
      <c r="H277" s="29">
        <f t="shared" si="88"/>
        <v>87.96</v>
      </c>
    </row>
    <row r="278" spans="1:8" s="30" customFormat="1" ht="31.5" outlineLevel="2" x14ac:dyDescent="0.25">
      <c r="A278" s="27" t="s">
        <v>1937</v>
      </c>
      <c r="B278" s="27" t="s">
        <v>1061</v>
      </c>
      <c r="C278" s="28" t="s">
        <v>1035</v>
      </c>
      <c r="D278" s="27" t="s">
        <v>33</v>
      </c>
      <c r="E278" s="153">
        <v>1</v>
      </c>
      <c r="F278" s="29">
        <v>339.28</v>
      </c>
      <c r="G278" s="57">
        <f t="shared" si="87"/>
        <v>429.96</v>
      </c>
      <c r="H278" s="29">
        <f t="shared" si="88"/>
        <v>429.96</v>
      </c>
    </row>
    <row r="279" spans="1:8" s="30" customFormat="1" ht="47.25" outlineLevel="2" x14ac:dyDescent="0.25">
      <c r="A279" s="27" t="s">
        <v>1938</v>
      </c>
      <c r="B279" s="27" t="s">
        <v>1063</v>
      </c>
      <c r="C279" s="28" t="s">
        <v>1037</v>
      </c>
      <c r="D279" s="27" t="s">
        <v>33</v>
      </c>
      <c r="E279" s="153">
        <v>3</v>
      </c>
      <c r="F279" s="29">
        <v>72.930000000000007</v>
      </c>
      <c r="G279" s="57">
        <f t="shared" si="87"/>
        <v>92.42</v>
      </c>
      <c r="H279" s="29">
        <f t="shared" si="88"/>
        <v>277.26</v>
      </c>
    </row>
    <row r="280" spans="1:8" s="30" customFormat="1" ht="47.25" outlineLevel="2" x14ac:dyDescent="0.25">
      <c r="A280" s="27" t="s">
        <v>1939</v>
      </c>
      <c r="B280" s="27" t="s">
        <v>1065</v>
      </c>
      <c r="C280" s="28" t="s">
        <v>1039</v>
      </c>
      <c r="D280" s="27" t="s">
        <v>33</v>
      </c>
      <c r="E280" s="153">
        <v>5</v>
      </c>
      <c r="F280" s="29">
        <v>55.72</v>
      </c>
      <c r="G280" s="57">
        <f t="shared" si="87"/>
        <v>70.61</v>
      </c>
      <c r="H280" s="29">
        <f t="shared" si="88"/>
        <v>353.05</v>
      </c>
    </row>
    <row r="281" spans="1:8" s="30" customFormat="1" ht="31.5" outlineLevel="2" x14ac:dyDescent="0.25">
      <c r="A281" s="27" t="s">
        <v>1940</v>
      </c>
      <c r="B281" s="27" t="s">
        <v>1066</v>
      </c>
      <c r="C281" s="28" t="s">
        <v>1040</v>
      </c>
      <c r="D281" s="27" t="s">
        <v>33</v>
      </c>
      <c r="E281" s="153">
        <v>3</v>
      </c>
      <c r="F281" s="29">
        <v>85.7</v>
      </c>
      <c r="G281" s="57">
        <f t="shared" si="87"/>
        <v>108.6</v>
      </c>
      <c r="H281" s="29">
        <f t="shared" si="88"/>
        <v>325.8</v>
      </c>
    </row>
    <row r="282" spans="1:8" s="30" customFormat="1" ht="31.5" outlineLevel="2" x14ac:dyDescent="0.25">
      <c r="A282" s="27" t="s">
        <v>1941</v>
      </c>
      <c r="B282" s="27" t="s">
        <v>1068</v>
      </c>
      <c r="C282" s="28" t="s">
        <v>1042</v>
      </c>
      <c r="D282" s="27" t="s">
        <v>33</v>
      </c>
      <c r="E282" s="153">
        <v>5</v>
      </c>
      <c r="F282" s="29">
        <v>52.37</v>
      </c>
      <c r="G282" s="57">
        <f t="shared" si="87"/>
        <v>66.36</v>
      </c>
      <c r="H282" s="29">
        <f t="shared" si="88"/>
        <v>331.8</v>
      </c>
    </row>
    <row r="283" spans="1:8" s="30" customFormat="1" ht="47.25" outlineLevel="2" x14ac:dyDescent="0.25">
      <c r="A283" s="27" t="s">
        <v>1942</v>
      </c>
      <c r="B283" s="27" t="s">
        <v>1069</v>
      </c>
      <c r="C283" s="28" t="s">
        <v>1043</v>
      </c>
      <c r="D283" s="27" t="s">
        <v>36</v>
      </c>
      <c r="E283" s="153">
        <v>36</v>
      </c>
      <c r="F283" s="29">
        <v>2.75</v>
      </c>
      <c r="G283" s="57">
        <f t="shared" si="87"/>
        <v>3.48</v>
      </c>
      <c r="H283" s="29">
        <f t="shared" si="88"/>
        <v>125.28</v>
      </c>
    </row>
    <row r="284" spans="1:8" s="30" customFormat="1" ht="31.5" outlineLevel="2" x14ac:dyDescent="0.25">
      <c r="A284" s="27" t="s">
        <v>1943</v>
      </c>
      <c r="B284" s="27" t="s">
        <v>939</v>
      </c>
      <c r="C284" s="28" t="s">
        <v>933</v>
      </c>
      <c r="D284" s="27" t="s">
        <v>40</v>
      </c>
      <c r="E284" s="153">
        <v>8</v>
      </c>
      <c r="F284" s="29">
        <v>30.72</v>
      </c>
      <c r="G284" s="57">
        <f t="shared" si="87"/>
        <v>38.93</v>
      </c>
      <c r="H284" s="29">
        <f t="shared" si="88"/>
        <v>311.44</v>
      </c>
    </row>
    <row r="285" spans="1:8" s="30" customFormat="1" outlineLevel="1" x14ac:dyDescent="0.25">
      <c r="A285" s="27"/>
      <c r="B285" s="27"/>
      <c r="C285" s="28"/>
      <c r="D285" s="27"/>
      <c r="E285" s="153"/>
      <c r="F285" s="29"/>
      <c r="G285" s="57"/>
      <c r="H285" s="29"/>
    </row>
    <row r="286" spans="1:8" outlineLevel="1" x14ac:dyDescent="0.25">
      <c r="A286" s="78"/>
      <c r="B286" s="51"/>
      <c r="C286" s="31" t="s">
        <v>12</v>
      </c>
      <c r="D286" s="51"/>
      <c r="E286" s="154"/>
      <c r="F286" s="32"/>
      <c r="G286" s="56"/>
      <c r="H286" s="33">
        <f>SUM(H211:H284)</f>
        <v>58790.760000000009</v>
      </c>
    </row>
    <row r="287" spans="1:8" s="30" customFormat="1" outlineLevel="2" x14ac:dyDescent="0.25">
      <c r="A287" s="34" t="s">
        <v>310</v>
      </c>
      <c r="B287" s="34"/>
      <c r="C287" s="35" t="s">
        <v>68</v>
      </c>
      <c r="D287" s="34"/>
      <c r="E287" s="160"/>
      <c r="F287" s="36"/>
      <c r="G287" s="55"/>
      <c r="H287" s="36"/>
    </row>
    <row r="288" spans="1:8" s="30" customFormat="1" ht="31.5" outlineLevel="2" x14ac:dyDescent="0.25">
      <c r="A288" s="27" t="s">
        <v>48</v>
      </c>
      <c r="B288" s="27" t="s">
        <v>261</v>
      </c>
      <c r="C288" s="28" t="s">
        <v>262</v>
      </c>
      <c r="D288" s="27" t="s">
        <v>40</v>
      </c>
      <c r="E288" s="153">
        <v>7804.67</v>
      </c>
      <c r="F288" s="29">
        <v>2.4</v>
      </c>
      <c r="G288" s="57">
        <f t="shared" ref="G288:G290" si="89">TRUNC(F288*(1+$E$2),2)</f>
        <v>3.04</v>
      </c>
      <c r="H288" s="29">
        <f t="shared" ref="H288:H290" si="90">TRUNC((G288*E288),2)</f>
        <v>23726.19</v>
      </c>
    </row>
    <row r="289" spans="1:8" s="30" customFormat="1" outlineLevel="2" x14ac:dyDescent="0.25">
      <c r="A289" s="27" t="s">
        <v>60</v>
      </c>
      <c r="B289" s="27" t="s">
        <v>263</v>
      </c>
      <c r="C289" s="28" t="s">
        <v>264</v>
      </c>
      <c r="D289" s="27" t="s">
        <v>40</v>
      </c>
      <c r="E289" s="153">
        <v>67.2</v>
      </c>
      <c r="F289" s="29">
        <v>10.91</v>
      </c>
      <c r="G289" s="57">
        <f t="shared" ref="G289" si="91">TRUNC(F289*(1+$E$2),2)</f>
        <v>13.82</v>
      </c>
      <c r="H289" s="29">
        <f t="shared" ref="H289" si="92">TRUNC((G289*E289),2)</f>
        <v>928.7</v>
      </c>
    </row>
    <row r="290" spans="1:8" outlineLevel="1" x14ac:dyDescent="0.25">
      <c r="A290" s="27" t="s">
        <v>64</v>
      </c>
      <c r="B290" s="27" t="s">
        <v>265</v>
      </c>
      <c r="C290" s="28" t="s">
        <v>68</v>
      </c>
      <c r="D290" s="27" t="s">
        <v>40</v>
      </c>
      <c r="E290" s="153">
        <v>6716.13</v>
      </c>
      <c r="F290" s="29">
        <v>2.27</v>
      </c>
      <c r="G290" s="57">
        <f t="shared" si="89"/>
        <v>2.87</v>
      </c>
      <c r="H290" s="29">
        <f t="shared" si="90"/>
        <v>19275.29</v>
      </c>
    </row>
    <row r="291" spans="1:8" ht="15.75" customHeight="1" x14ac:dyDescent="0.25">
      <c r="A291" s="78"/>
      <c r="B291" s="51"/>
      <c r="C291" s="31" t="s">
        <v>12</v>
      </c>
      <c r="D291" s="51"/>
      <c r="E291" s="154"/>
      <c r="F291" s="32"/>
      <c r="G291" s="56"/>
      <c r="H291" s="33">
        <f>SUM(H288:H290)</f>
        <v>43930.18</v>
      </c>
    </row>
    <row r="292" spans="1:8" x14ac:dyDescent="0.25">
      <c r="A292" s="51"/>
      <c r="B292" s="51"/>
      <c r="C292" s="247"/>
      <c r="D292" s="247"/>
      <c r="E292" s="247"/>
      <c r="F292" s="247"/>
      <c r="G292" s="56"/>
      <c r="H292" s="33"/>
    </row>
    <row r="293" spans="1:8" outlineLevel="1" x14ac:dyDescent="0.25">
      <c r="A293" s="246" t="s">
        <v>758</v>
      </c>
      <c r="B293" s="246"/>
      <c r="C293" s="246"/>
      <c r="D293" s="246"/>
      <c r="E293" s="246"/>
      <c r="F293" s="246"/>
      <c r="G293" s="246"/>
      <c r="H293" s="246"/>
    </row>
    <row r="294" spans="1:8" outlineLevel="1" x14ac:dyDescent="0.25">
      <c r="A294" s="38" t="s">
        <v>317</v>
      </c>
      <c r="B294" s="38"/>
      <c r="C294" s="39" t="s">
        <v>415</v>
      </c>
      <c r="D294" s="38"/>
      <c r="E294" s="161"/>
      <c r="F294" s="79"/>
      <c r="G294" s="80"/>
      <c r="H294" s="79"/>
    </row>
    <row r="295" spans="1:8" outlineLevel="1" x14ac:dyDescent="0.25">
      <c r="A295" s="27" t="s">
        <v>318</v>
      </c>
      <c r="B295" s="27" t="s">
        <v>1987</v>
      </c>
      <c r="C295" s="28" t="s">
        <v>1978</v>
      </c>
      <c r="D295" s="27" t="s">
        <v>36</v>
      </c>
      <c r="E295" s="153">
        <v>1050</v>
      </c>
      <c r="F295" s="86">
        <v>131.68</v>
      </c>
      <c r="G295" s="57">
        <f t="shared" ref="G295:G316" si="93">TRUNC(F295*(1+$E$2),2)</f>
        <v>166.87</v>
      </c>
      <c r="H295" s="29">
        <f t="shared" ref="H295:H316" si="94">TRUNC((G295*E295),2)</f>
        <v>175213.5</v>
      </c>
    </row>
    <row r="296" spans="1:8" outlineLevel="1" x14ac:dyDescent="0.25">
      <c r="A296" s="27" t="s">
        <v>319</v>
      </c>
      <c r="B296" s="27" t="s">
        <v>1988</v>
      </c>
      <c r="C296" s="28" t="s">
        <v>1979</v>
      </c>
      <c r="D296" s="27" t="s">
        <v>36</v>
      </c>
      <c r="E296" s="153">
        <v>510</v>
      </c>
      <c r="F296" s="86">
        <v>78.47</v>
      </c>
      <c r="G296" s="57">
        <f t="shared" si="93"/>
        <v>99.44</v>
      </c>
      <c r="H296" s="29">
        <f t="shared" si="94"/>
        <v>50714.400000000001</v>
      </c>
    </row>
    <row r="297" spans="1:8" outlineLevel="1" x14ac:dyDescent="0.25">
      <c r="A297" s="27" t="s">
        <v>320</v>
      </c>
      <c r="B297" s="27" t="s">
        <v>382</v>
      </c>
      <c r="C297" s="28" t="s">
        <v>383</v>
      </c>
      <c r="D297" s="27" t="s">
        <v>36</v>
      </c>
      <c r="E297" s="153">
        <v>2700</v>
      </c>
      <c r="F297" s="86">
        <v>52.45</v>
      </c>
      <c r="G297" s="57">
        <f t="shared" si="93"/>
        <v>66.459999999999994</v>
      </c>
      <c r="H297" s="29">
        <f t="shared" si="94"/>
        <v>179442</v>
      </c>
    </row>
    <row r="298" spans="1:8" outlineLevel="1" x14ac:dyDescent="0.25">
      <c r="A298" s="27" t="s">
        <v>321</v>
      </c>
      <c r="B298" s="27" t="s">
        <v>1988</v>
      </c>
      <c r="C298" s="28" t="s">
        <v>1979</v>
      </c>
      <c r="D298" s="27" t="s">
        <v>36</v>
      </c>
      <c r="E298" s="153">
        <v>3200</v>
      </c>
      <c r="F298" s="86">
        <v>78.47</v>
      </c>
      <c r="G298" s="57">
        <f t="shared" si="93"/>
        <v>99.44</v>
      </c>
      <c r="H298" s="29">
        <f t="shared" si="94"/>
        <v>318208</v>
      </c>
    </row>
    <row r="299" spans="1:8" outlineLevel="1" x14ac:dyDescent="0.25">
      <c r="A299" s="27" t="s">
        <v>322</v>
      </c>
      <c r="B299" s="27" t="s">
        <v>380</v>
      </c>
      <c r="C299" s="28" t="s">
        <v>381</v>
      </c>
      <c r="D299" s="27" t="s">
        <v>36</v>
      </c>
      <c r="E299" s="153">
        <v>1200</v>
      </c>
      <c r="F299" s="86">
        <v>42.26</v>
      </c>
      <c r="G299" s="57">
        <f t="shared" si="93"/>
        <v>53.55</v>
      </c>
      <c r="H299" s="29">
        <f t="shared" si="94"/>
        <v>64260</v>
      </c>
    </row>
    <row r="300" spans="1:8" outlineLevel="1" x14ac:dyDescent="0.25">
      <c r="A300" s="27" t="s">
        <v>323</v>
      </c>
      <c r="B300" s="27" t="s">
        <v>378</v>
      </c>
      <c r="C300" s="28" t="s">
        <v>379</v>
      </c>
      <c r="D300" s="27" t="s">
        <v>36</v>
      </c>
      <c r="E300" s="153">
        <v>2200</v>
      </c>
      <c r="F300" s="86">
        <v>21.91</v>
      </c>
      <c r="G300" s="57">
        <f t="shared" si="93"/>
        <v>27.76</v>
      </c>
      <c r="H300" s="29">
        <f t="shared" si="94"/>
        <v>61072</v>
      </c>
    </row>
    <row r="301" spans="1:8" outlineLevel="1" x14ac:dyDescent="0.25">
      <c r="A301" s="27" t="s">
        <v>324</v>
      </c>
      <c r="B301" s="27" t="s">
        <v>376</v>
      </c>
      <c r="C301" s="28" t="s">
        <v>377</v>
      </c>
      <c r="D301" s="27" t="s">
        <v>36</v>
      </c>
      <c r="E301" s="153">
        <v>7600</v>
      </c>
      <c r="F301" s="86">
        <v>16.52</v>
      </c>
      <c r="G301" s="57">
        <f t="shared" si="93"/>
        <v>20.93</v>
      </c>
      <c r="H301" s="29">
        <f t="shared" si="94"/>
        <v>159068</v>
      </c>
    </row>
    <row r="302" spans="1:8" outlineLevel="1" x14ac:dyDescent="0.25">
      <c r="A302" s="27" t="s">
        <v>325</v>
      </c>
      <c r="B302" s="27" t="s">
        <v>374</v>
      </c>
      <c r="C302" s="28" t="s">
        <v>375</v>
      </c>
      <c r="D302" s="27" t="s">
        <v>36</v>
      </c>
      <c r="E302" s="153">
        <v>7400</v>
      </c>
      <c r="F302" s="86">
        <v>12.81</v>
      </c>
      <c r="G302" s="57">
        <f t="shared" si="93"/>
        <v>16.23</v>
      </c>
      <c r="H302" s="29">
        <f t="shared" si="94"/>
        <v>120102</v>
      </c>
    </row>
    <row r="303" spans="1:8" ht="31.5" outlineLevel="1" x14ac:dyDescent="0.25">
      <c r="A303" s="27" t="s">
        <v>326</v>
      </c>
      <c r="B303" s="27" t="s">
        <v>1989</v>
      </c>
      <c r="C303" s="28" t="s">
        <v>1980</v>
      </c>
      <c r="D303" s="27" t="s">
        <v>36</v>
      </c>
      <c r="E303" s="153">
        <v>150</v>
      </c>
      <c r="F303" s="86">
        <v>179.86</v>
      </c>
      <c r="G303" s="57">
        <f t="shared" si="93"/>
        <v>227.93</v>
      </c>
      <c r="H303" s="29">
        <f t="shared" si="94"/>
        <v>34189.5</v>
      </c>
    </row>
    <row r="304" spans="1:8" ht="31.5" outlineLevel="1" x14ac:dyDescent="0.25">
      <c r="A304" s="27" t="s">
        <v>327</v>
      </c>
      <c r="B304" s="27" t="s">
        <v>1990</v>
      </c>
      <c r="C304" s="28" t="s">
        <v>1981</v>
      </c>
      <c r="D304" s="27" t="s">
        <v>33</v>
      </c>
      <c r="E304" s="153">
        <v>1356</v>
      </c>
      <c r="F304" s="86">
        <v>9.0500000000000007</v>
      </c>
      <c r="G304" s="57">
        <f t="shared" si="93"/>
        <v>11.46</v>
      </c>
      <c r="H304" s="29">
        <f t="shared" si="94"/>
        <v>15539.76</v>
      </c>
    </row>
    <row r="305" spans="1:8" ht="31.5" outlineLevel="1" x14ac:dyDescent="0.25">
      <c r="A305" s="27" t="s">
        <v>328</v>
      </c>
      <c r="B305" s="27" t="s">
        <v>384</v>
      </c>
      <c r="C305" s="28" t="s">
        <v>385</v>
      </c>
      <c r="D305" s="27" t="s">
        <v>33</v>
      </c>
      <c r="E305" s="153">
        <v>316</v>
      </c>
      <c r="F305" s="86">
        <v>6.82</v>
      </c>
      <c r="G305" s="57">
        <f t="shared" si="93"/>
        <v>8.64</v>
      </c>
      <c r="H305" s="29">
        <f t="shared" si="94"/>
        <v>2730.24</v>
      </c>
    </row>
    <row r="306" spans="1:8" ht="31.5" outlineLevel="1" x14ac:dyDescent="0.25">
      <c r="A306" s="27" t="s">
        <v>329</v>
      </c>
      <c r="B306" s="27" t="s">
        <v>386</v>
      </c>
      <c r="C306" s="28" t="s">
        <v>387</v>
      </c>
      <c r="D306" s="27" t="s">
        <v>33</v>
      </c>
      <c r="E306" s="153">
        <v>297</v>
      </c>
      <c r="F306" s="86">
        <v>10.199999999999999</v>
      </c>
      <c r="G306" s="57">
        <f t="shared" si="93"/>
        <v>12.92</v>
      </c>
      <c r="H306" s="29">
        <f t="shared" si="94"/>
        <v>3837.24</v>
      </c>
    </row>
    <row r="307" spans="1:8" ht="31.5" outlineLevel="1" x14ac:dyDescent="0.25">
      <c r="A307" s="27" t="s">
        <v>330</v>
      </c>
      <c r="B307" s="27" t="s">
        <v>388</v>
      </c>
      <c r="C307" s="28" t="s">
        <v>389</v>
      </c>
      <c r="D307" s="27" t="s">
        <v>33</v>
      </c>
      <c r="E307" s="153">
        <v>120</v>
      </c>
      <c r="F307" s="86">
        <v>19.170000000000002</v>
      </c>
      <c r="G307" s="57">
        <f t="shared" si="93"/>
        <v>24.29</v>
      </c>
      <c r="H307" s="29">
        <f t="shared" si="94"/>
        <v>2914.8</v>
      </c>
    </row>
    <row r="308" spans="1:8" ht="31.5" outlineLevel="1" x14ac:dyDescent="0.25">
      <c r="A308" s="27" t="s">
        <v>331</v>
      </c>
      <c r="B308" s="27" t="s">
        <v>1991</v>
      </c>
      <c r="C308" s="28" t="s">
        <v>1982</v>
      </c>
      <c r="D308" s="27" t="s">
        <v>33</v>
      </c>
      <c r="E308" s="153">
        <v>316</v>
      </c>
      <c r="F308" s="86">
        <v>33.74</v>
      </c>
      <c r="G308" s="57">
        <f t="shared" si="93"/>
        <v>42.75</v>
      </c>
      <c r="H308" s="29">
        <f t="shared" si="94"/>
        <v>13509</v>
      </c>
    </row>
    <row r="309" spans="1:8" ht="31.5" outlineLevel="1" x14ac:dyDescent="0.25">
      <c r="A309" s="27" t="s">
        <v>332</v>
      </c>
      <c r="B309" s="27" t="s">
        <v>1992</v>
      </c>
      <c r="C309" s="28" t="s">
        <v>1983</v>
      </c>
      <c r="D309" s="27" t="s">
        <v>33</v>
      </c>
      <c r="E309" s="153">
        <v>89</v>
      </c>
      <c r="F309" s="86">
        <v>38.56</v>
      </c>
      <c r="G309" s="57">
        <f t="shared" si="93"/>
        <v>48.86</v>
      </c>
      <c r="H309" s="29">
        <f t="shared" si="94"/>
        <v>4348.54</v>
      </c>
    </row>
    <row r="310" spans="1:8" ht="47.25" outlineLevel="1" x14ac:dyDescent="0.25">
      <c r="A310" s="27" t="s">
        <v>333</v>
      </c>
      <c r="B310" s="27" t="s">
        <v>1993</v>
      </c>
      <c r="C310" s="28" t="s">
        <v>1984</v>
      </c>
      <c r="D310" s="27" t="s">
        <v>33</v>
      </c>
      <c r="E310" s="153">
        <v>1</v>
      </c>
      <c r="F310" s="86">
        <v>1012.65</v>
      </c>
      <c r="G310" s="57">
        <f t="shared" si="93"/>
        <v>1283.33</v>
      </c>
      <c r="H310" s="29">
        <f t="shared" si="94"/>
        <v>1283.33</v>
      </c>
    </row>
    <row r="311" spans="1:8" ht="31.5" outlineLevel="1" x14ac:dyDescent="0.25">
      <c r="A311" s="27" t="s">
        <v>334</v>
      </c>
      <c r="B311" s="27" t="s">
        <v>1994</v>
      </c>
      <c r="C311" s="28" t="s">
        <v>1985</v>
      </c>
      <c r="D311" s="27" t="s">
        <v>33</v>
      </c>
      <c r="E311" s="153">
        <v>191</v>
      </c>
      <c r="F311" s="86">
        <v>36.17</v>
      </c>
      <c r="G311" s="57">
        <f t="shared" si="93"/>
        <v>45.83</v>
      </c>
      <c r="H311" s="29">
        <f t="shared" si="94"/>
        <v>8753.5300000000007</v>
      </c>
    </row>
    <row r="312" spans="1:8" ht="47.25" outlineLevel="1" x14ac:dyDescent="0.25">
      <c r="A312" s="27" t="s">
        <v>335</v>
      </c>
      <c r="B312" s="27" t="s">
        <v>1993</v>
      </c>
      <c r="C312" s="28" t="s">
        <v>1984</v>
      </c>
      <c r="D312" s="27" t="s">
        <v>33</v>
      </c>
      <c r="E312" s="153">
        <v>1</v>
      </c>
      <c r="F312" s="86">
        <v>1012.65</v>
      </c>
      <c r="G312" s="57">
        <f t="shared" si="93"/>
        <v>1283.33</v>
      </c>
      <c r="H312" s="29">
        <f t="shared" si="94"/>
        <v>1283.33</v>
      </c>
    </row>
    <row r="313" spans="1:8" ht="31.5" outlineLevel="1" x14ac:dyDescent="0.25">
      <c r="A313" s="27" t="s">
        <v>336</v>
      </c>
      <c r="B313" s="27" t="s">
        <v>1995</v>
      </c>
      <c r="C313" s="28" t="s">
        <v>1986</v>
      </c>
      <c r="D313" s="27" t="s">
        <v>33</v>
      </c>
      <c r="E313" s="153">
        <v>5</v>
      </c>
      <c r="F313" s="86">
        <v>38.979999999999997</v>
      </c>
      <c r="G313" s="57">
        <f t="shared" si="93"/>
        <v>49.39</v>
      </c>
      <c r="H313" s="29">
        <f t="shared" si="94"/>
        <v>246.95</v>
      </c>
    </row>
    <row r="314" spans="1:8" outlineLevel="1" x14ac:dyDescent="0.25">
      <c r="A314" s="27" t="s">
        <v>337</v>
      </c>
      <c r="B314" s="27" t="s">
        <v>1997</v>
      </c>
      <c r="C314" s="28" t="s">
        <v>1996</v>
      </c>
      <c r="D314" s="27" t="s">
        <v>33</v>
      </c>
      <c r="E314" s="153">
        <v>120</v>
      </c>
      <c r="F314" s="86">
        <v>4.7699999999999996</v>
      </c>
      <c r="G314" s="57">
        <f t="shared" si="93"/>
        <v>6.04</v>
      </c>
      <c r="H314" s="86">
        <f t="shared" si="94"/>
        <v>724.8</v>
      </c>
    </row>
    <row r="315" spans="1:8" ht="31.5" outlineLevel="1" x14ac:dyDescent="0.25">
      <c r="A315" s="27" t="s">
        <v>338</v>
      </c>
      <c r="B315" s="27" t="s">
        <v>1998</v>
      </c>
      <c r="C315" s="28" t="s">
        <v>1954</v>
      </c>
      <c r="D315" s="27" t="s">
        <v>33</v>
      </c>
      <c r="E315" s="153">
        <v>16</v>
      </c>
      <c r="F315" s="86">
        <v>47.57</v>
      </c>
      <c r="G315" s="57">
        <f t="shared" si="93"/>
        <v>60.28</v>
      </c>
      <c r="H315" s="86">
        <f t="shared" si="94"/>
        <v>964.48</v>
      </c>
    </row>
    <row r="316" spans="1:8" outlineLevel="1" x14ac:dyDescent="0.25">
      <c r="A316" s="27" t="s">
        <v>339</v>
      </c>
      <c r="B316" s="27" t="s">
        <v>1999</v>
      </c>
      <c r="C316" s="28" t="s">
        <v>2313</v>
      </c>
      <c r="D316" s="27" t="s">
        <v>33</v>
      </c>
      <c r="E316" s="153">
        <v>14</v>
      </c>
      <c r="F316" s="86">
        <v>25.27</v>
      </c>
      <c r="G316" s="57">
        <f t="shared" si="93"/>
        <v>32.020000000000003</v>
      </c>
      <c r="H316" s="86">
        <f t="shared" si="94"/>
        <v>448.28</v>
      </c>
    </row>
    <row r="317" spans="1:8" ht="31.5" outlineLevel="1" x14ac:dyDescent="0.25">
      <c r="A317" s="27" t="s">
        <v>340</v>
      </c>
      <c r="B317" s="27" t="s">
        <v>2008</v>
      </c>
      <c r="C317" s="28" t="s">
        <v>2000</v>
      </c>
      <c r="D317" s="27" t="s">
        <v>33</v>
      </c>
      <c r="E317" s="153">
        <v>173</v>
      </c>
      <c r="F317" s="86">
        <v>9.1</v>
      </c>
      <c r="G317" s="57">
        <f t="shared" ref="G317:G330" si="95">TRUNC(F317*(1+$E$2),2)</f>
        <v>11.53</v>
      </c>
      <c r="H317" s="86">
        <f t="shared" ref="H317:H330" si="96">TRUNC((G317*E317),2)</f>
        <v>1994.69</v>
      </c>
    </row>
    <row r="318" spans="1:8" ht="31.5" outlineLevel="1" x14ac:dyDescent="0.25">
      <c r="A318" s="27" t="s">
        <v>341</v>
      </c>
      <c r="B318" s="27" t="s">
        <v>2009</v>
      </c>
      <c r="C318" s="28" t="s">
        <v>2001</v>
      </c>
      <c r="D318" s="27" t="s">
        <v>33</v>
      </c>
      <c r="E318" s="153">
        <v>1</v>
      </c>
      <c r="F318" s="86">
        <v>9.8800000000000008</v>
      </c>
      <c r="G318" s="57">
        <f t="shared" si="95"/>
        <v>12.52</v>
      </c>
      <c r="H318" s="86">
        <f t="shared" si="96"/>
        <v>12.52</v>
      </c>
    </row>
    <row r="319" spans="1:8" ht="31.5" outlineLevel="1" x14ac:dyDescent="0.25">
      <c r="A319" s="27" t="s">
        <v>342</v>
      </c>
      <c r="B319" s="27" t="s">
        <v>2010</v>
      </c>
      <c r="C319" s="28" t="s">
        <v>2002</v>
      </c>
      <c r="D319" s="27" t="s">
        <v>33</v>
      </c>
      <c r="E319" s="153">
        <v>4</v>
      </c>
      <c r="F319" s="86">
        <v>43.82</v>
      </c>
      <c r="G319" s="57">
        <f t="shared" si="95"/>
        <v>55.53</v>
      </c>
      <c r="H319" s="86">
        <f t="shared" si="96"/>
        <v>222.12</v>
      </c>
    </row>
    <row r="320" spans="1:8" ht="31.5" outlineLevel="1" x14ac:dyDescent="0.25">
      <c r="A320" s="27" t="s">
        <v>343</v>
      </c>
      <c r="B320" s="27" t="s">
        <v>390</v>
      </c>
      <c r="C320" s="28" t="s">
        <v>391</v>
      </c>
      <c r="D320" s="27" t="s">
        <v>33</v>
      </c>
      <c r="E320" s="153">
        <v>79</v>
      </c>
      <c r="F320" s="86">
        <v>45.45</v>
      </c>
      <c r="G320" s="57">
        <f t="shared" si="95"/>
        <v>57.59</v>
      </c>
      <c r="H320" s="86">
        <f t="shared" si="96"/>
        <v>4549.6099999999997</v>
      </c>
    </row>
    <row r="321" spans="1:8" ht="31.5" outlineLevel="1" x14ac:dyDescent="0.25">
      <c r="A321" s="27" t="s">
        <v>344</v>
      </c>
      <c r="B321" s="27" t="s">
        <v>2011</v>
      </c>
      <c r="C321" s="28" t="s">
        <v>2003</v>
      </c>
      <c r="D321" s="27" t="s">
        <v>33</v>
      </c>
      <c r="E321" s="153">
        <v>31</v>
      </c>
      <c r="F321" s="86">
        <v>45.45</v>
      </c>
      <c r="G321" s="57">
        <f t="shared" si="95"/>
        <v>57.59</v>
      </c>
      <c r="H321" s="86">
        <f t="shared" si="96"/>
        <v>1785.29</v>
      </c>
    </row>
    <row r="322" spans="1:8" ht="31.5" outlineLevel="1" x14ac:dyDescent="0.25">
      <c r="A322" s="27" t="s">
        <v>345</v>
      </c>
      <c r="B322" s="27" t="s">
        <v>2012</v>
      </c>
      <c r="C322" s="28" t="s">
        <v>2004</v>
      </c>
      <c r="D322" s="27" t="s">
        <v>33</v>
      </c>
      <c r="E322" s="153">
        <v>45</v>
      </c>
      <c r="F322" s="86">
        <v>47.41</v>
      </c>
      <c r="G322" s="57">
        <f t="shared" si="95"/>
        <v>60.08</v>
      </c>
      <c r="H322" s="86">
        <f t="shared" si="96"/>
        <v>2703.6</v>
      </c>
    </row>
    <row r="323" spans="1:8" ht="31.5" outlineLevel="1" x14ac:dyDescent="0.25">
      <c r="A323" s="27" t="s">
        <v>346</v>
      </c>
      <c r="B323" s="27" t="s">
        <v>2013</v>
      </c>
      <c r="C323" s="28" t="s">
        <v>2005</v>
      </c>
      <c r="D323" s="27" t="s">
        <v>33</v>
      </c>
      <c r="E323" s="153">
        <v>6</v>
      </c>
      <c r="F323" s="86">
        <v>64.930000000000007</v>
      </c>
      <c r="G323" s="57">
        <f t="shared" si="95"/>
        <v>82.28</v>
      </c>
      <c r="H323" s="86">
        <f t="shared" si="96"/>
        <v>493.68</v>
      </c>
    </row>
    <row r="324" spans="1:8" ht="31.5" outlineLevel="1" x14ac:dyDescent="0.25">
      <c r="A324" s="27" t="s">
        <v>347</v>
      </c>
      <c r="B324" s="27" t="s">
        <v>2014</v>
      </c>
      <c r="C324" s="28" t="s">
        <v>394</v>
      </c>
      <c r="D324" s="27" t="s">
        <v>33</v>
      </c>
      <c r="E324" s="153">
        <v>8</v>
      </c>
      <c r="F324" s="86">
        <v>70.87</v>
      </c>
      <c r="G324" s="57">
        <f t="shared" si="95"/>
        <v>89.81</v>
      </c>
      <c r="H324" s="86">
        <f t="shared" si="96"/>
        <v>718.48</v>
      </c>
    </row>
    <row r="325" spans="1:8" ht="31.5" outlineLevel="1" x14ac:dyDescent="0.25">
      <c r="A325" s="27" t="s">
        <v>348</v>
      </c>
      <c r="B325" s="27" t="s">
        <v>395</v>
      </c>
      <c r="C325" s="28" t="s">
        <v>396</v>
      </c>
      <c r="D325" s="27" t="s">
        <v>33</v>
      </c>
      <c r="E325" s="153">
        <v>6</v>
      </c>
      <c r="F325" s="86">
        <v>50.77</v>
      </c>
      <c r="G325" s="57">
        <f t="shared" si="95"/>
        <v>64.34</v>
      </c>
      <c r="H325" s="86">
        <f t="shared" si="96"/>
        <v>386.04</v>
      </c>
    </row>
    <row r="326" spans="1:8" ht="31.5" outlineLevel="1" x14ac:dyDescent="0.25">
      <c r="A326" s="27" t="s">
        <v>349</v>
      </c>
      <c r="B326" s="27" t="s">
        <v>397</v>
      </c>
      <c r="C326" s="28" t="s">
        <v>398</v>
      </c>
      <c r="D326" s="27" t="s">
        <v>33</v>
      </c>
      <c r="E326" s="153">
        <v>1</v>
      </c>
      <c r="F326" s="86">
        <v>84.5</v>
      </c>
      <c r="G326" s="57">
        <f t="shared" si="95"/>
        <v>107.08</v>
      </c>
      <c r="H326" s="86">
        <f t="shared" si="96"/>
        <v>107.08</v>
      </c>
    </row>
    <row r="327" spans="1:8" ht="31.5" outlineLevel="1" x14ac:dyDescent="0.25">
      <c r="A327" s="27" t="s">
        <v>350</v>
      </c>
      <c r="B327" s="27" t="s">
        <v>399</v>
      </c>
      <c r="C327" s="28" t="s">
        <v>400</v>
      </c>
      <c r="D327" s="27" t="s">
        <v>33</v>
      </c>
      <c r="E327" s="153">
        <v>2</v>
      </c>
      <c r="F327" s="86">
        <v>116.99</v>
      </c>
      <c r="G327" s="57">
        <f t="shared" si="95"/>
        <v>148.26</v>
      </c>
      <c r="H327" s="86">
        <f t="shared" si="96"/>
        <v>296.52</v>
      </c>
    </row>
    <row r="328" spans="1:8" ht="31.5" outlineLevel="1" x14ac:dyDescent="0.25">
      <c r="A328" s="27" t="s">
        <v>351</v>
      </c>
      <c r="B328" s="27" t="s">
        <v>401</v>
      </c>
      <c r="C328" s="28" t="s">
        <v>402</v>
      </c>
      <c r="D328" s="27" t="s">
        <v>33</v>
      </c>
      <c r="E328" s="153">
        <v>1</v>
      </c>
      <c r="F328" s="86">
        <v>116.99</v>
      </c>
      <c r="G328" s="57">
        <f t="shared" si="95"/>
        <v>148.26</v>
      </c>
      <c r="H328" s="86">
        <f t="shared" si="96"/>
        <v>148.26</v>
      </c>
    </row>
    <row r="329" spans="1:8" ht="31.5" outlineLevel="1" x14ac:dyDescent="0.25">
      <c r="A329" s="27" t="s">
        <v>352</v>
      </c>
      <c r="B329" s="27" t="s">
        <v>2015</v>
      </c>
      <c r="C329" s="28" t="s">
        <v>2006</v>
      </c>
      <c r="D329" s="27" t="s">
        <v>33</v>
      </c>
      <c r="E329" s="153">
        <v>2</v>
      </c>
      <c r="F329" s="86">
        <v>116.99</v>
      </c>
      <c r="G329" s="57">
        <f t="shared" si="95"/>
        <v>148.26</v>
      </c>
      <c r="H329" s="86">
        <f t="shared" si="96"/>
        <v>296.52</v>
      </c>
    </row>
    <row r="330" spans="1:8" ht="31.5" outlineLevel="1" x14ac:dyDescent="0.25">
      <c r="A330" s="27" t="s">
        <v>353</v>
      </c>
      <c r="B330" s="27" t="s">
        <v>2016</v>
      </c>
      <c r="C330" s="28" t="s">
        <v>2007</v>
      </c>
      <c r="D330" s="27" t="s">
        <v>33</v>
      </c>
      <c r="E330" s="153">
        <v>3</v>
      </c>
      <c r="F330" s="86">
        <v>311.83999999999997</v>
      </c>
      <c r="G330" s="57">
        <f t="shared" si="95"/>
        <v>395.19</v>
      </c>
      <c r="H330" s="86">
        <f t="shared" si="96"/>
        <v>1185.57</v>
      </c>
    </row>
    <row r="331" spans="1:8" ht="31.5" outlineLevel="1" x14ac:dyDescent="0.25">
      <c r="A331" s="27" t="s">
        <v>354</v>
      </c>
      <c r="B331" s="27">
        <v>9067</v>
      </c>
      <c r="C331" s="28" t="s">
        <v>2017</v>
      </c>
      <c r="D331" s="27" t="s">
        <v>33</v>
      </c>
      <c r="E331" s="153">
        <v>3</v>
      </c>
      <c r="F331" s="86">
        <v>565.89</v>
      </c>
      <c r="G331" s="57">
        <f t="shared" ref="G331" si="97">TRUNC(F331*(1+$E$2),2)</f>
        <v>717.15</v>
      </c>
      <c r="H331" s="86">
        <f t="shared" ref="H331" si="98">TRUNC((G331*E331),2)</f>
        <v>2151.4499999999998</v>
      </c>
    </row>
    <row r="332" spans="1:8" ht="31.5" outlineLevel="1" x14ac:dyDescent="0.25">
      <c r="A332" s="27" t="s">
        <v>355</v>
      </c>
      <c r="B332" s="27" t="s">
        <v>2019</v>
      </c>
      <c r="C332" s="28" t="s">
        <v>2018</v>
      </c>
      <c r="D332" s="27" t="s">
        <v>33</v>
      </c>
      <c r="E332" s="153">
        <v>1</v>
      </c>
      <c r="F332" s="86">
        <v>627.07000000000005</v>
      </c>
      <c r="G332" s="57">
        <f t="shared" ref="G332" si="99">TRUNC(F332*(1+$E$2),2)</f>
        <v>794.68</v>
      </c>
      <c r="H332" s="86">
        <f t="shared" ref="H332" si="100">TRUNC((G332*E332),2)</f>
        <v>794.68</v>
      </c>
    </row>
    <row r="333" spans="1:8" ht="31.5" outlineLevel="1" x14ac:dyDescent="0.25">
      <c r="A333" s="27" t="s">
        <v>356</v>
      </c>
      <c r="B333" s="27" t="s">
        <v>2021</v>
      </c>
      <c r="C333" s="28" t="s">
        <v>2020</v>
      </c>
      <c r="D333" s="27" t="s">
        <v>33</v>
      </c>
      <c r="E333" s="153">
        <v>1</v>
      </c>
      <c r="F333" s="86">
        <v>977.29</v>
      </c>
      <c r="G333" s="57">
        <f t="shared" ref="G333:G334" si="101">TRUNC(F333*(1+$E$2),2)</f>
        <v>1238.51</v>
      </c>
      <c r="H333" s="86">
        <f t="shared" ref="H333:H334" si="102">TRUNC((G333*E333),2)</f>
        <v>1238.51</v>
      </c>
    </row>
    <row r="334" spans="1:8" ht="31.5" outlineLevel="1" x14ac:dyDescent="0.25">
      <c r="A334" s="27" t="s">
        <v>357</v>
      </c>
      <c r="B334" s="27" t="s">
        <v>2023</v>
      </c>
      <c r="C334" s="28" t="s">
        <v>2022</v>
      </c>
      <c r="D334" s="27" t="s">
        <v>33</v>
      </c>
      <c r="E334" s="153">
        <v>3</v>
      </c>
      <c r="F334" s="86">
        <v>72.94</v>
      </c>
      <c r="G334" s="57">
        <f t="shared" si="101"/>
        <v>92.43</v>
      </c>
      <c r="H334" s="86">
        <f t="shared" si="102"/>
        <v>277.29000000000002</v>
      </c>
    </row>
    <row r="335" spans="1:8" outlineLevel="1" x14ac:dyDescent="0.25">
      <c r="A335" s="27" t="s">
        <v>358</v>
      </c>
      <c r="B335" s="27" t="s">
        <v>2023</v>
      </c>
      <c r="C335" s="28" t="s">
        <v>2024</v>
      </c>
      <c r="D335" s="27" t="s">
        <v>33</v>
      </c>
      <c r="E335" s="153">
        <v>11</v>
      </c>
      <c r="F335" s="86">
        <v>164.53</v>
      </c>
      <c r="G335" s="57">
        <f t="shared" ref="G335:G336" si="103">TRUNC(F335*(1+$E$2),2)</f>
        <v>208.5</v>
      </c>
      <c r="H335" s="86">
        <f t="shared" ref="H335:H336" si="104">TRUNC((G335*E335),2)</f>
        <v>2293.5</v>
      </c>
    </row>
    <row r="336" spans="1:8" ht="15.75" customHeight="1" outlineLevel="1" x14ac:dyDescent="0.25">
      <c r="A336" s="27" t="s">
        <v>359</v>
      </c>
      <c r="B336" s="27" t="s">
        <v>2026</v>
      </c>
      <c r="C336" s="28" t="s">
        <v>2025</v>
      </c>
      <c r="D336" s="27" t="s">
        <v>33</v>
      </c>
      <c r="E336" s="153">
        <v>1</v>
      </c>
      <c r="F336" s="86">
        <v>97.37</v>
      </c>
      <c r="G336" s="57">
        <f t="shared" si="103"/>
        <v>123.39</v>
      </c>
      <c r="H336" s="86">
        <f t="shared" si="104"/>
        <v>123.39</v>
      </c>
    </row>
    <row r="337" spans="1:8" ht="31.5" outlineLevel="1" x14ac:dyDescent="0.25">
      <c r="A337" s="27" t="s">
        <v>360</v>
      </c>
      <c r="B337" s="27" t="s">
        <v>2027</v>
      </c>
      <c r="C337" s="28" t="s">
        <v>403</v>
      </c>
      <c r="D337" s="27" t="s">
        <v>33</v>
      </c>
      <c r="E337" s="153">
        <v>1</v>
      </c>
      <c r="F337" s="86">
        <v>276.44</v>
      </c>
      <c r="G337" s="57">
        <f t="shared" ref="G337" si="105">TRUNC(F337*(1+$E$2),2)</f>
        <v>350.33</v>
      </c>
      <c r="H337" s="86">
        <f t="shared" ref="H337" si="106">TRUNC((G337*E337),2)</f>
        <v>350.33</v>
      </c>
    </row>
    <row r="338" spans="1:8" ht="31.5" outlineLevel="1" x14ac:dyDescent="0.25">
      <c r="A338" s="27" t="s">
        <v>361</v>
      </c>
      <c r="B338" s="27" t="s">
        <v>392</v>
      </c>
      <c r="C338" s="28" t="s">
        <v>393</v>
      </c>
      <c r="D338" s="27" t="s">
        <v>33</v>
      </c>
      <c r="E338" s="153">
        <v>116</v>
      </c>
      <c r="F338" s="86">
        <v>83.9</v>
      </c>
      <c r="G338" s="57">
        <f t="shared" ref="G338:G340" si="107">TRUNC(F338*(1+$E$2),2)</f>
        <v>106.32</v>
      </c>
      <c r="H338" s="86">
        <f t="shared" ref="H338:H340" si="108">TRUNC((G338*E338),2)</f>
        <v>12333.12</v>
      </c>
    </row>
    <row r="339" spans="1:8" outlineLevel="1" x14ac:dyDescent="0.25">
      <c r="A339" s="27" t="s">
        <v>362</v>
      </c>
      <c r="B339" s="27" t="s">
        <v>1959</v>
      </c>
      <c r="C339" s="28" t="s">
        <v>1956</v>
      </c>
      <c r="D339" s="27" t="s">
        <v>36</v>
      </c>
      <c r="E339" s="153">
        <v>600</v>
      </c>
      <c r="F339" s="86">
        <v>28.26</v>
      </c>
      <c r="G339" s="57">
        <f t="shared" si="107"/>
        <v>35.81</v>
      </c>
      <c r="H339" s="86">
        <f t="shared" si="108"/>
        <v>21486</v>
      </c>
    </row>
    <row r="340" spans="1:8" ht="31.5" outlineLevel="1" x14ac:dyDescent="0.25">
      <c r="A340" s="27" t="s">
        <v>363</v>
      </c>
      <c r="B340" s="27" t="s">
        <v>2030</v>
      </c>
      <c r="C340" s="28" t="s">
        <v>2028</v>
      </c>
      <c r="D340" s="27" t="s">
        <v>33</v>
      </c>
      <c r="E340" s="153">
        <v>300</v>
      </c>
      <c r="F340" s="86">
        <v>19.07</v>
      </c>
      <c r="G340" s="57">
        <f t="shared" si="107"/>
        <v>24.16</v>
      </c>
      <c r="H340" s="86">
        <f t="shared" si="108"/>
        <v>7248</v>
      </c>
    </row>
    <row r="341" spans="1:8" outlineLevel="1" x14ac:dyDescent="0.25">
      <c r="A341" s="27" t="s">
        <v>364</v>
      </c>
      <c r="B341" s="38"/>
      <c r="C341" s="28" t="s">
        <v>2029</v>
      </c>
      <c r="D341" s="27" t="s">
        <v>36</v>
      </c>
      <c r="E341" s="153">
        <v>300</v>
      </c>
      <c r="F341" s="153">
        <v>24.29</v>
      </c>
      <c r="G341" s="57">
        <f t="shared" ref="G341" si="109">TRUNC(F341*(1+$E$2),2)</f>
        <v>30.78</v>
      </c>
      <c r="H341" s="86">
        <f t="shared" ref="H341" si="110">TRUNC((G341*E341),2)</f>
        <v>9234</v>
      </c>
    </row>
    <row r="342" spans="1:8" ht="47.25" outlineLevel="1" x14ac:dyDescent="0.25">
      <c r="A342" s="27" t="s">
        <v>365</v>
      </c>
      <c r="B342" s="27">
        <v>91855</v>
      </c>
      <c r="C342" s="28" t="s">
        <v>2031</v>
      </c>
      <c r="D342" s="27" t="s">
        <v>36</v>
      </c>
      <c r="E342" s="153">
        <v>2900</v>
      </c>
      <c r="F342" s="86">
        <v>6.63</v>
      </c>
      <c r="G342" s="57">
        <f t="shared" ref="G342:G344" si="111">TRUNC(F342*(1+$E$2),2)</f>
        <v>8.4</v>
      </c>
      <c r="H342" s="86">
        <f t="shared" ref="H342:H344" si="112">TRUNC((G342*E342),2)</f>
        <v>24360</v>
      </c>
    </row>
    <row r="343" spans="1:8" ht="47.25" outlineLevel="1" x14ac:dyDescent="0.25">
      <c r="A343" s="27" t="s">
        <v>366</v>
      </c>
      <c r="B343" s="27">
        <v>91835</v>
      </c>
      <c r="C343" s="28" t="s">
        <v>2032</v>
      </c>
      <c r="D343" s="27" t="s">
        <v>36</v>
      </c>
      <c r="E343" s="153">
        <v>3451.29</v>
      </c>
      <c r="F343" s="86">
        <v>6.52</v>
      </c>
      <c r="G343" s="57">
        <f t="shared" si="111"/>
        <v>8.26</v>
      </c>
      <c r="H343" s="86">
        <f t="shared" si="112"/>
        <v>28507.65</v>
      </c>
    </row>
    <row r="344" spans="1:8" ht="31.5" outlineLevel="1" x14ac:dyDescent="0.25">
      <c r="A344" s="27" t="s">
        <v>367</v>
      </c>
      <c r="B344" s="27">
        <v>93012</v>
      </c>
      <c r="C344" s="28" t="s">
        <v>2033</v>
      </c>
      <c r="D344" s="27" t="s">
        <v>36</v>
      </c>
      <c r="E344" s="153">
        <v>1500</v>
      </c>
      <c r="F344" s="86">
        <v>34.46</v>
      </c>
      <c r="G344" s="57">
        <f t="shared" si="111"/>
        <v>43.67</v>
      </c>
      <c r="H344" s="86">
        <f t="shared" si="112"/>
        <v>65505</v>
      </c>
    </row>
    <row r="345" spans="1:8" ht="15.75" customHeight="1" outlineLevel="1" x14ac:dyDescent="0.25">
      <c r="A345" s="27" t="s">
        <v>368</v>
      </c>
      <c r="B345" s="27">
        <v>91926</v>
      </c>
      <c r="C345" s="28" t="s">
        <v>371</v>
      </c>
      <c r="D345" s="27" t="s">
        <v>36</v>
      </c>
      <c r="E345" s="153">
        <v>25000</v>
      </c>
      <c r="F345" s="86">
        <v>2.5</v>
      </c>
      <c r="G345" s="57">
        <f t="shared" ref="G345:G351" si="113">TRUNC(F345*(1+$E$2),2)</f>
        <v>3.16</v>
      </c>
      <c r="H345" s="86">
        <f t="shared" ref="H345:H351" si="114">TRUNC((G345*E345),2)</f>
        <v>79000</v>
      </c>
    </row>
    <row r="346" spans="1:8" ht="15.75" customHeight="1" outlineLevel="1" x14ac:dyDescent="0.25">
      <c r="A346" s="27" t="s">
        <v>369</v>
      </c>
      <c r="B346" s="27">
        <v>91928</v>
      </c>
      <c r="C346" s="28" t="s">
        <v>372</v>
      </c>
      <c r="D346" s="27" t="s">
        <v>36</v>
      </c>
      <c r="E346" s="153">
        <v>2700</v>
      </c>
      <c r="F346" s="86">
        <v>4.01</v>
      </c>
      <c r="G346" s="57">
        <f t="shared" si="113"/>
        <v>5.08</v>
      </c>
      <c r="H346" s="86">
        <f t="shared" si="114"/>
        <v>13716</v>
      </c>
    </row>
    <row r="347" spans="1:8" ht="15.75" customHeight="1" outlineLevel="1" x14ac:dyDescent="0.25">
      <c r="A347" s="27" t="s">
        <v>370</v>
      </c>
      <c r="B347" s="27">
        <v>91930</v>
      </c>
      <c r="C347" s="28" t="s">
        <v>373</v>
      </c>
      <c r="D347" s="27" t="s">
        <v>36</v>
      </c>
      <c r="E347" s="153">
        <v>7300</v>
      </c>
      <c r="F347" s="86">
        <v>5.48</v>
      </c>
      <c r="G347" s="57">
        <f t="shared" si="113"/>
        <v>6.94</v>
      </c>
      <c r="H347" s="86">
        <f t="shared" si="114"/>
        <v>50662</v>
      </c>
    </row>
    <row r="348" spans="1:8" ht="31.5" outlineLevel="1" x14ac:dyDescent="0.25">
      <c r="A348" s="27" t="s">
        <v>412</v>
      </c>
      <c r="B348" s="27">
        <v>91932</v>
      </c>
      <c r="C348" s="28" t="s">
        <v>2034</v>
      </c>
      <c r="D348" s="27" t="s">
        <v>36</v>
      </c>
      <c r="E348" s="153">
        <v>400</v>
      </c>
      <c r="F348" s="86">
        <v>8.9700000000000006</v>
      </c>
      <c r="G348" s="57">
        <f t="shared" si="113"/>
        <v>11.36</v>
      </c>
      <c r="H348" s="86">
        <f t="shared" si="114"/>
        <v>4544</v>
      </c>
    </row>
    <row r="349" spans="1:8" ht="31.5" outlineLevel="1" x14ac:dyDescent="0.25">
      <c r="A349" s="27" t="s">
        <v>413</v>
      </c>
      <c r="B349" s="27">
        <v>92981</v>
      </c>
      <c r="C349" s="28" t="s">
        <v>2035</v>
      </c>
      <c r="D349" s="27" t="s">
        <v>36</v>
      </c>
      <c r="E349" s="153">
        <v>200</v>
      </c>
      <c r="F349" s="86">
        <v>8.98</v>
      </c>
      <c r="G349" s="57">
        <f t="shared" si="113"/>
        <v>11.38</v>
      </c>
      <c r="H349" s="86">
        <f t="shared" si="114"/>
        <v>2276</v>
      </c>
    </row>
    <row r="350" spans="1:8" ht="31.5" outlineLevel="1" x14ac:dyDescent="0.25">
      <c r="A350" s="27" t="s">
        <v>414</v>
      </c>
      <c r="B350" s="27">
        <v>97607</v>
      </c>
      <c r="C350" s="28" t="s">
        <v>2036</v>
      </c>
      <c r="D350" s="27" t="s">
        <v>33</v>
      </c>
      <c r="E350" s="153">
        <v>106</v>
      </c>
      <c r="F350" s="86">
        <v>70.05</v>
      </c>
      <c r="G350" s="57">
        <f t="shared" si="113"/>
        <v>88.77</v>
      </c>
      <c r="H350" s="86">
        <f t="shared" si="114"/>
        <v>9409.6200000000008</v>
      </c>
    </row>
    <row r="351" spans="1:8" outlineLevel="1" x14ac:dyDescent="0.25">
      <c r="A351" s="27" t="s">
        <v>2096</v>
      </c>
      <c r="B351" s="27">
        <v>97592</v>
      </c>
      <c r="C351" s="28" t="s">
        <v>2066</v>
      </c>
      <c r="D351" s="27" t="s">
        <v>33</v>
      </c>
      <c r="E351" s="153">
        <v>1046</v>
      </c>
      <c r="F351" s="86">
        <v>95.55</v>
      </c>
      <c r="G351" s="57">
        <f t="shared" si="113"/>
        <v>121.09</v>
      </c>
      <c r="H351" s="86">
        <f t="shared" si="114"/>
        <v>126660.14</v>
      </c>
    </row>
    <row r="352" spans="1:8" ht="31.5" outlineLevel="1" x14ac:dyDescent="0.25">
      <c r="A352" s="27" t="s">
        <v>2097</v>
      </c>
      <c r="B352" s="27"/>
      <c r="C352" s="28" t="s">
        <v>2037</v>
      </c>
      <c r="D352" s="27" t="s">
        <v>33</v>
      </c>
      <c r="E352" s="153">
        <v>1</v>
      </c>
      <c r="F352" s="86">
        <v>6.72</v>
      </c>
      <c r="G352" s="57">
        <f t="shared" ref="G352:G356" si="115">TRUNC(F352*(1+$E$2),2)</f>
        <v>8.51</v>
      </c>
      <c r="H352" s="86">
        <f t="shared" ref="H352:H356" si="116">TRUNC((G352*E352),2)</f>
        <v>8.51</v>
      </c>
    </row>
    <row r="353" spans="1:8" ht="31.5" outlineLevel="1" x14ac:dyDescent="0.25">
      <c r="A353" s="27" t="s">
        <v>2098</v>
      </c>
      <c r="B353" s="27">
        <v>97595</v>
      </c>
      <c r="C353" s="28" t="s">
        <v>2038</v>
      </c>
      <c r="D353" s="27" t="s">
        <v>33</v>
      </c>
      <c r="E353" s="153">
        <v>80</v>
      </c>
      <c r="F353" s="86">
        <v>47.34</v>
      </c>
      <c r="G353" s="57">
        <f t="shared" si="115"/>
        <v>59.99</v>
      </c>
      <c r="H353" s="86">
        <f t="shared" si="116"/>
        <v>4799.2</v>
      </c>
    </row>
    <row r="354" spans="1:8" ht="47.25" outlineLevel="1" x14ac:dyDescent="0.25">
      <c r="A354" s="27" t="s">
        <v>2099</v>
      </c>
      <c r="B354" s="27" t="s">
        <v>2040</v>
      </c>
      <c r="C354" s="28" t="s">
        <v>2039</v>
      </c>
      <c r="D354" s="27" t="s">
        <v>33</v>
      </c>
      <c r="E354" s="153">
        <v>19</v>
      </c>
      <c r="F354" s="86">
        <v>1623.92</v>
      </c>
      <c r="G354" s="57">
        <f t="shared" si="115"/>
        <v>2057.9899999999998</v>
      </c>
      <c r="H354" s="86">
        <f t="shared" si="116"/>
        <v>39101.81</v>
      </c>
    </row>
    <row r="355" spans="1:8" ht="47.25" outlineLevel="1" x14ac:dyDescent="0.25">
      <c r="A355" s="27" t="s">
        <v>2100</v>
      </c>
      <c r="B355" s="27" t="s">
        <v>2043</v>
      </c>
      <c r="C355" s="28" t="s">
        <v>2041</v>
      </c>
      <c r="D355" s="27" t="s">
        <v>33</v>
      </c>
      <c r="E355" s="153">
        <v>6</v>
      </c>
      <c r="F355" s="86">
        <v>978.03</v>
      </c>
      <c r="G355" s="57">
        <f t="shared" si="115"/>
        <v>1239.45</v>
      </c>
      <c r="H355" s="86">
        <f t="shared" si="116"/>
        <v>7436.7</v>
      </c>
    </row>
    <row r="356" spans="1:8" ht="47.25" outlineLevel="1" x14ac:dyDescent="0.25">
      <c r="A356" s="27" t="s">
        <v>2101</v>
      </c>
      <c r="B356" s="27" t="s">
        <v>2042</v>
      </c>
      <c r="C356" s="28" t="s">
        <v>2044</v>
      </c>
      <c r="D356" s="27" t="s">
        <v>33</v>
      </c>
      <c r="E356" s="153">
        <v>2</v>
      </c>
      <c r="F356" s="86">
        <v>345.93</v>
      </c>
      <c r="G356" s="57">
        <f t="shared" si="115"/>
        <v>438.39</v>
      </c>
      <c r="H356" s="86">
        <f t="shared" si="116"/>
        <v>876.78</v>
      </c>
    </row>
    <row r="357" spans="1:8" outlineLevel="1" x14ac:dyDescent="0.25">
      <c r="A357" s="27" t="s">
        <v>2102</v>
      </c>
      <c r="B357" s="27" t="s">
        <v>2063</v>
      </c>
      <c r="C357" s="28" t="s">
        <v>2064</v>
      </c>
      <c r="D357" s="27" t="s">
        <v>2065</v>
      </c>
      <c r="E357" s="153">
        <v>12</v>
      </c>
      <c r="F357" s="86">
        <v>9</v>
      </c>
      <c r="G357" s="57">
        <f t="shared" ref="G357" si="117">TRUNC(F357*(1+$E$2),2)</f>
        <v>11.4</v>
      </c>
      <c r="H357" s="86">
        <f t="shared" ref="H357" si="118">TRUNC((G357*E357),2)</f>
        <v>136.80000000000001</v>
      </c>
    </row>
    <row r="358" spans="1:8" ht="31.5" outlineLevel="1" x14ac:dyDescent="0.25">
      <c r="A358" s="27" t="s">
        <v>2103</v>
      </c>
      <c r="B358" s="180" t="s">
        <v>2105</v>
      </c>
      <c r="C358" s="181" t="s">
        <v>2067</v>
      </c>
      <c r="D358" s="180" t="s">
        <v>33</v>
      </c>
      <c r="E358" s="182">
        <v>10</v>
      </c>
      <c r="F358" s="197">
        <v>151.9</v>
      </c>
      <c r="G358" s="184">
        <f t="shared" ref="G358:G360" si="119">TRUNC(F358*(1+$E$2),2)</f>
        <v>192.5</v>
      </c>
      <c r="H358" s="86">
        <f t="shared" ref="H358:H360" si="120">TRUNC((G358*E358),2)</f>
        <v>1925</v>
      </c>
    </row>
    <row r="359" spans="1:8" outlineLevel="1" x14ac:dyDescent="0.25">
      <c r="A359" s="27" t="s">
        <v>2104</v>
      </c>
      <c r="B359" s="180" t="s">
        <v>2107</v>
      </c>
      <c r="C359" s="181" t="s">
        <v>2106</v>
      </c>
      <c r="D359" s="180" t="s">
        <v>33</v>
      </c>
      <c r="E359" s="182">
        <v>20</v>
      </c>
      <c r="F359" s="197">
        <v>185.1</v>
      </c>
      <c r="G359" s="184">
        <f t="shared" si="119"/>
        <v>234.57</v>
      </c>
      <c r="H359" s="86">
        <f t="shared" si="120"/>
        <v>4691.3999999999996</v>
      </c>
    </row>
    <row r="360" spans="1:8" outlineLevel="1" x14ac:dyDescent="0.25">
      <c r="A360" s="27" t="s">
        <v>2172</v>
      </c>
      <c r="B360" s="180" t="s">
        <v>2206</v>
      </c>
      <c r="C360" s="181" t="s">
        <v>2205</v>
      </c>
      <c r="D360" s="180" t="s">
        <v>33</v>
      </c>
      <c r="E360" s="182">
        <v>1</v>
      </c>
      <c r="F360" s="197">
        <v>289</v>
      </c>
      <c r="G360" s="184">
        <f t="shared" si="119"/>
        <v>366.24</v>
      </c>
      <c r="H360" s="86">
        <f t="shared" si="120"/>
        <v>366.24</v>
      </c>
    </row>
    <row r="361" spans="1:8" ht="15.75" customHeight="1" outlineLevel="1" x14ac:dyDescent="0.25">
      <c r="A361" s="27"/>
      <c r="B361" s="180"/>
      <c r="C361" s="181"/>
      <c r="D361" s="180"/>
      <c r="E361" s="182"/>
      <c r="F361" s="197"/>
      <c r="G361" s="184"/>
      <c r="H361" s="86"/>
    </row>
    <row r="362" spans="1:8" outlineLevel="1" x14ac:dyDescent="0.25">
      <c r="A362" s="27"/>
      <c r="B362" s="38"/>
      <c r="C362" s="39" t="s">
        <v>12</v>
      </c>
      <c r="D362" s="38"/>
      <c r="E362" s="161"/>
      <c r="F362" s="79"/>
      <c r="G362" s="80"/>
      <c r="H362" s="79">
        <f>SUM(H295:H360)</f>
        <v>1755266.7800000005</v>
      </c>
    </row>
    <row r="363" spans="1:8" ht="60" customHeight="1" outlineLevel="1" x14ac:dyDescent="0.25">
      <c r="A363" s="38">
        <v>19</v>
      </c>
      <c r="B363" s="38"/>
      <c r="C363" s="39" t="s">
        <v>2046</v>
      </c>
      <c r="D363" s="38"/>
      <c r="E363" s="161"/>
      <c r="F363" s="79"/>
      <c r="G363" s="80"/>
      <c r="H363" s="79"/>
    </row>
    <row r="364" spans="1:8" ht="31.5" outlineLevel="1" x14ac:dyDescent="0.25">
      <c r="A364" s="27" t="s">
        <v>2173</v>
      </c>
      <c r="B364" s="27" t="s">
        <v>2062</v>
      </c>
      <c r="C364" s="28" t="s">
        <v>2045</v>
      </c>
      <c r="D364" s="27" t="s">
        <v>33</v>
      </c>
      <c r="E364" s="153">
        <v>1</v>
      </c>
      <c r="F364" s="86">
        <v>40617.43</v>
      </c>
      <c r="G364" s="57">
        <f t="shared" ref="G364:G380" si="121">TRUNC(F364*(1+$E$2),2)</f>
        <v>51474.46</v>
      </c>
      <c r="H364" s="86">
        <f t="shared" ref="H364:H380" si="122">TRUNC((G364*E364),2)</f>
        <v>51474.46</v>
      </c>
    </row>
    <row r="365" spans="1:8" ht="31.5" outlineLevel="1" x14ac:dyDescent="0.25">
      <c r="A365" s="27" t="s">
        <v>2174</v>
      </c>
      <c r="B365" s="180" t="s">
        <v>2108</v>
      </c>
      <c r="C365" s="181" t="s">
        <v>2047</v>
      </c>
      <c r="D365" s="180" t="s">
        <v>33</v>
      </c>
      <c r="E365" s="182">
        <v>2</v>
      </c>
      <c r="F365" s="197">
        <v>16948.7</v>
      </c>
      <c r="G365" s="184">
        <f t="shared" si="121"/>
        <v>21479.08</v>
      </c>
      <c r="H365" s="197">
        <f t="shared" si="122"/>
        <v>42958.16</v>
      </c>
    </row>
    <row r="366" spans="1:8" ht="47.25" outlineLevel="1" x14ac:dyDescent="0.25">
      <c r="A366" s="27" t="s">
        <v>2175</v>
      </c>
      <c r="B366" s="180" t="s">
        <v>2109</v>
      </c>
      <c r="C366" s="181" t="s">
        <v>2048</v>
      </c>
      <c r="D366" s="180" t="s">
        <v>33</v>
      </c>
      <c r="E366" s="182">
        <v>2</v>
      </c>
      <c r="F366" s="197">
        <v>2116.6999999999998</v>
      </c>
      <c r="G366" s="184">
        <f t="shared" si="121"/>
        <v>2682.49</v>
      </c>
      <c r="H366" s="197">
        <f t="shared" si="122"/>
        <v>5364.98</v>
      </c>
    </row>
    <row r="367" spans="1:8" outlineLevel="1" x14ac:dyDescent="0.25">
      <c r="A367" s="27" t="s">
        <v>2176</v>
      </c>
      <c r="B367" s="180" t="s">
        <v>2110</v>
      </c>
      <c r="C367" s="181" t="s">
        <v>2049</v>
      </c>
      <c r="D367" s="180" t="s">
        <v>33</v>
      </c>
      <c r="E367" s="182">
        <v>3</v>
      </c>
      <c r="F367" s="197">
        <v>491.55</v>
      </c>
      <c r="G367" s="184">
        <f t="shared" si="121"/>
        <v>622.94000000000005</v>
      </c>
      <c r="H367" s="197">
        <f t="shared" si="122"/>
        <v>1868.82</v>
      </c>
    </row>
    <row r="368" spans="1:8" outlineLevel="1" x14ac:dyDescent="0.25">
      <c r="A368" s="27" t="s">
        <v>2177</v>
      </c>
      <c r="B368" s="180" t="s">
        <v>2111</v>
      </c>
      <c r="C368" s="181" t="s">
        <v>2050</v>
      </c>
      <c r="D368" s="180" t="s">
        <v>33</v>
      </c>
      <c r="E368" s="182">
        <v>3</v>
      </c>
      <c r="F368" s="197">
        <v>4497.28</v>
      </c>
      <c r="G368" s="184">
        <f t="shared" si="121"/>
        <v>5699.4</v>
      </c>
      <c r="H368" s="197">
        <f t="shared" si="122"/>
        <v>17098.2</v>
      </c>
    </row>
    <row r="369" spans="1:8" outlineLevel="1" x14ac:dyDescent="0.25">
      <c r="A369" s="27" t="s">
        <v>2178</v>
      </c>
      <c r="B369" s="180" t="s">
        <v>2112</v>
      </c>
      <c r="C369" s="181" t="s">
        <v>2051</v>
      </c>
      <c r="D369" s="180" t="s">
        <v>33</v>
      </c>
      <c r="E369" s="182">
        <v>1</v>
      </c>
      <c r="F369" s="197">
        <v>968.83</v>
      </c>
      <c r="G369" s="184">
        <f t="shared" si="121"/>
        <v>1227.79</v>
      </c>
      <c r="H369" s="197">
        <f t="shared" si="122"/>
        <v>1227.79</v>
      </c>
    </row>
    <row r="370" spans="1:8" ht="31.5" outlineLevel="1" x14ac:dyDescent="0.25">
      <c r="A370" s="27" t="s">
        <v>2179</v>
      </c>
      <c r="B370" s="180" t="s">
        <v>2113</v>
      </c>
      <c r="C370" s="181" t="s">
        <v>2052</v>
      </c>
      <c r="D370" s="180" t="s">
        <v>33</v>
      </c>
      <c r="E370" s="182">
        <v>2</v>
      </c>
      <c r="F370" s="197">
        <v>1376.24</v>
      </c>
      <c r="G370" s="184">
        <f t="shared" si="121"/>
        <v>1744.1</v>
      </c>
      <c r="H370" s="197">
        <f t="shared" si="122"/>
        <v>3488.2</v>
      </c>
    </row>
    <row r="371" spans="1:8" outlineLevel="1" x14ac:dyDescent="0.25">
      <c r="A371" s="27" t="s">
        <v>2180</v>
      </c>
      <c r="B371" s="180" t="s">
        <v>2114</v>
      </c>
      <c r="C371" s="181" t="s">
        <v>2053</v>
      </c>
      <c r="D371" s="180" t="s">
        <v>33</v>
      </c>
      <c r="E371" s="182">
        <v>4</v>
      </c>
      <c r="F371" s="197">
        <v>292.48</v>
      </c>
      <c r="G371" s="184">
        <f t="shared" si="121"/>
        <v>370.65</v>
      </c>
      <c r="H371" s="197">
        <f t="shared" si="122"/>
        <v>1482.6</v>
      </c>
    </row>
    <row r="372" spans="1:8" outlineLevel="1" x14ac:dyDescent="0.25">
      <c r="A372" s="27" t="s">
        <v>2181</v>
      </c>
      <c r="B372" s="180" t="s">
        <v>2115</v>
      </c>
      <c r="C372" s="181" t="s">
        <v>2054</v>
      </c>
      <c r="D372" s="180" t="s">
        <v>33</v>
      </c>
      <c r="E372" s="182">
        <v>4</v>
      </c>
      <c r="F372" s="197">
        <v>237.4</v>
      </c>
      <c r="G372" s="184">
        <f t="shared" si="121"/>
        <v>300.85000000000002</v>
      </c>
      <c r="H372" s="197">
        <f t="shared" si="122"/>
        <v>1203.4000000000001</v>
      </c>
    </row>
    <row r="373" spans="1:8" ht="31.5" outlineLevel="1" x14ac:dyDescent="0.25">
      <c r="A373" s="27" t="s">
        <v>2182</v>
      </c>
      <c r="B373" s="180" t="s">
        <v>2116</v>
      </c>
      <c r="C373" s="181" t="s">
        <v>2055</v>
      </c>
      <c r="D373" s="180" t="s">
        <v>857</v>
      </c>
      <c r="E373" s="182">
        <v>3</v>
      </c>
      <c r="F373" s="197">
        <v>1673.53</v>
      </c>
      <c r="G373" s="184">
        <f t="shared" si="121"/>
        <v>2120.86</v>
      </c>
      <c r="H373" s="197">
        <f t="shared" si="122"/>
        <v>6362.58</v>
      </c>
    </row>
    <row r="374" spans="1:8" outlineLevel="1" x14ac:dyDescent="0.25">
      <c r="A374" s="27" t="s">
        <v>2183</v>
      </c>
      <c r="B374" s="180" t="s">
        <v>2117</v>
      </c>
      <c r="C374" s="181" t="s">
        <v>2056</v>
      </c>
      <c r="D374" s="180" t="s">
        <v>2057</v>
      </c>
      <c r="E374" s="182">
        <v>15</v>
      </c>
      <c r="F374" s="197">
        <v>75.34</v>
      </c>
      <c r="G374" s="184">
        <f t="shared" si="121"/>
        <v>95.47</v>
      </c>
      <c r="H374" s="197">
        <f t="shared" si="122"/>
        <v>1432.05</v>
      </c>
    </row>
    <row r="375" spans="1:8" outlineLevel="1" x14ac:dyDescent="0.25">
      <c r="A375" s="27" t="s">
        <v>2184</v>
      </c>
      <c r="B375" s="180" t="s">
        <v>2118</v>
      </c>
      <c r="C375" s="181" t="s">
        <v>2058</v>
      </c>
      <c r="D375" s="180" t="s">
        <v>33</v>
      </c>
      <c r="E375" s="182">
        <v>12</v>
      </c>
      <c r="F375" s="197">
        <v>12.66</v>
      </c>
      <c r="G375" s="184">
        <f t="shared" si="121"/>
        <v>16.04</v>
      </c>
      <c r="H375" s="197">
        <f t="shared" si="122"/>
        <v>192.48</v>
      </c>
    </row>
    <row r="376" spans="1:8" outlineLevel="1" x14ac:dyDescent="0.25">
      <c r="A376" s="27" t="s">
        <v>2185</v>
      </c>
      <c r="B376" s="180" t="s">
        <v>2119</v>
      </c>
      <c r="C376" s="181" t="s">
        <v>2059</v>
      </c>
      <c r="D376" s="180" t="s">
        <v>33</v>
      </c>
      <c r="E376" s="182">
        <v>18</v>
      </c>
      <c r="F376" s="197">
        <v>13.77</v>
      </c>
      <c r="G376" s="184">
        <f t="shared" si="121"/>
        <v>17.45</v>
      </c>
      <c r="H376" s="197">
        <f t="shared" si="122"/>
        <v>314.10000000000002</v>
      </c>
    </row>
    <row r="377" spans="1:8" outlineLevel="1" x14ac:dyDescent="0.25">
      <c r="A377" s="27" t="s">
        <v>2186</v>
      </c>
      <c r="B377" s="180" t="s">
        <v>2120</v>
      </c>
      <c r="C377" s="181" t="s">
        <v>2060</v>
      </c>
      <c r="D377" s="180" t="s">
        <v>33</v>
      </c>
      <c r="E377" s="182">
        <v>9</v>
      </c>
      <c r="F377" s="197">
        <v>12.68</v>
      </c>
      <c r="G377" s="184">
        <f t="shared" si="121"/>
        <v>16.059999999999999</v>
      </c>
      <c r="H377" s="197">
        <f t="shared" si="122"/>
        <v>144.54</v>
      </c>
    </row>
    <row r="378" spans="1:8" outlineLevel="1" x14ac:dyDescent="0.25">
      <c r="A378" s="27" t="s">
        <v>2187</v>
      </c>
      <c r="B378" s="180" t="s">
        <v>2121</v>
      </c>
      <c r="C378" s="181" t="s">
        <v>2061</v>
      </c>
      <c r="D378" s="180" t="s">
        <v>33</v>
      </c>
      <c r="E378" s="182">
        <v>9</v>
      </c>
      <c r="F378" s="197">
        <v>75.63</v>
      </c>
      <c r="G378" s="184">
        <f t="shared" si="121"/>
        <v>95.84</v>
      </c>
      <c r="H378" s="197">
        <f t="shared" si="122"/>
        <v>862.56</v>
      </c>
    </row>
    <row r="379" spans="1:8" outlineLevel="1" x14ac:dyDescent="0.25">
      <c r="A379" s="27" t="s">
        <v>2220</v>
      </c>
      <c r="B379" s="180" t="s">
        <v>2206</v>
      </c>
      <c r="C379" s="181" t="s">
        <v>2207</v>
      </c>
      <c r="D379" s="180" t="s">
        <v>33</v>
      </c>
      <c r="E379" s="182">
        <v>1</v>
      </c>
      <c r="F379" s="197">
        <v>6539.74</v>
      </c>
      <c r="G379" s="184">
        <f t="shared" si="121"/>
        <v>8287.81</v>
      </c>
      <c r="H379" s="197">
        <f t="shared" si="122"/>
        <v>8287.81</v>
      </c>
    </row>
    <row r="380" spans="1:8" outlineLevel="1" x14ac:dyDescent="0.25">
      <c r="A380" s="27" t="s">
        <v>2221</v>
      </c>
      <c r="B380" s="27" t="s">
        <v>2238</v>
      </c>
      <c r="C380" s="28" t="s">
        <v>2208</v>
      </c>
      <c r="D380" s="180" t="s">
        <v>33</v>
      </c>
      <c r="E380" s="153">
        <v>4</v>
      </c>
      <c r="F380" s="86">
        <v>152.86000000000001</v>
      </c>
      <c r="G380" s="57">
        <f t="shared" si="121"/>
        <v>193.71</v>
      </c>
      <c r="H380" s="86">
        <f t="shared" si="122"/>
        <v>774.84</v>
      </c>
    </row>
    <row r="381" spans="1:8" ht="73.5" customHeight="1" outlineLevel="1" x14ac:dyDescent="0.25">
      <c r="A381" s="27" t="s">
        <v>2222</v>
      </c>
      <c r="B381" s="27" t="s">
        <v>2209</v>
      </c>
      <c r="C381" s="28" t="s">
        <v>2295</v>
      </c>
      <c r="D381" s="180" t="s">
        <v>33</v>
      </c>
      <c r="E381" s="153">
        <v>1</v>
      </c>
      <c r="F381" s="86">
        <v>2169.75</v>
      </c>
      <c r="G381" s="57">
        <f t="shared" ref="G381:G396" si="123">TRUNC(F381*(1+$E$2),2)</f>
        <v>2749.72</v>
      </c>
      <c r="H381" s="86">
        <f t="shared" ref="H381:H396" si="124">TRUNC((G381*E381),2)</f>
        <v>2749.72</v>
      </c>
    </row>
    <row r="382" spans="1:8" ht="36" customHeight="1" outlineLevel="1" x14ac:dyDescent="0.25">
      <c r="A382" s="27" t="s">
        <v>2223</v>
      </c>
      <c r="B382" s="27" t="s">
        <v>2296</v>
      </c>
      <c r="C382" s="28" t="s">
        <v>2297</v>
      </c>
      <c r="D382" s="180" t="s">
        <v>33</v>
      </c>
      <c r="E382" s="153">
        <v>1</v>
      </c>
      <c r="F382" s="86">
        <v>1983.62</v>
      </c>
      <c r="G382" s="57">
        <f t="shared" si="123"/>
        <v>2513.84</v>
      </c>
      <c r="H382" s="86">
        <f t="shared" si="124"/>
        <v>2513.84</v>
      </c>
    </row>
    <row r="383" spans="1:8" ht="36" customHeight="1" outlineLevel="1" x14ac:dyDescent="0.25">
      <c r="A383" s="27" t="s">
        <v>2224</v>
      </c>
      <c r="B383" s="27" t="s">
        <v>2298</v>
      </c>
      <c r="C383" s="28" t="s">
        <v>2210</v>
      </c>
      <c r="D383" s="180" t="s">
        <v>33</v>
      </c>
      <c r="E383" s="153">
        <v>2</v>
      </c>
      <c r="F383" s="86">
        <v>341.58</v>
      </c>
      <c r="G383" s="57">
        <f t="shared" si="123"/>
        <v>432.88</v>
      </c>
      <c r="H383" s="86">
        <f t="shared" si="124"/>
        <v>865.76</v>
      </c>
    </row>
    <row r="384" spans="1:8" ht="36" customHeight="1" outlineLevel="1" x14ac:dyDescent="0.25">
      <c r="A384" s="27" t="s">
        <v>2225</v>
      </c>
      <c r="B384" s="27" t="s">
        <v>2299</v>
      </c>
      <c r="C384" s="28" t="s">
        <v>2300</v>
      </c>
      <c r="D384" s="180" t="s">
        <v>33</v>
      </c>
      <c r="E384" s="153">
        <v>3</v>
      </c>
      <c r="F384" s="86">
        <v>208</v>
      </c>
      <c r="G384" s="57">
        <f t="shared" si="123"/>
        <v>263.58999999999997</v>
      </c>
      <c r="H384" s="86">
        <f t="shared" si="124"/>
        <v>790.77</v>
      </c>
    </row>
    <row r="385" spans="1:8" ht="46.5" customHeight="1" outlineLevel="1" x14ac:dyDescent="0.25">
      <c r="A385" s="27" t="s">
        <v>2226</v>
      </c>
      <c r="B385" s="27">
        <v>12205</v>
      </c>
      <c r="C385" s="28" t="s">
        <v>2301</v>
      </c>
      <c r="D385" s="180" t="s">
        <v>858</v>
      </c>
      <c r="E385" s="153">
        <v>5.46</v>
      </c>
      <c r="F385" s="86">
        <v>797.45</v>
      </c>
      <c r="G385" s="57">
        <f t="shared" si="123"/>
        <v>1010.6</v>
      </c>
      <c r="H385" s="86">
        <f t="shared" si="124"/>
        <v>5517.87</v>
      </c>
    </row>
    <row r="386" spans="1:8" ht="46.5" customHeight="1" outlineLevel="1" x14ac:dyDescent="0.25">
      <c r="A386" s="27" t="s">
        <v>2227</v>
      </c>
      <c r="B386" s="27">
        <v>94565</v>
      </c>
      <c r="C386" s="28" t="s">
        <v>2211</v>
      </c>
      <c r="D386" s="180" t="s">
        <v>858</v>
      </c>
      <c r="E386" s="153">
        <v>3</v>
      </c>
      <c r="F386" s="86">
        <v>554.07000000000005</v>
      </c>
      <c r="G386" s="57">
        <f t="shared" si="123"/>
        <v>702.17</v>
      </c>
      <c r="H386" s="86">
        <f t="shared" si="124"/>
        <v>2106.5100000000002</v>
      </c>
    </row>
    <row r="387" spans="1:8" ht="46.5" customHeight="1" outlineLevel="1" x14ac:dyDescent="0.25">
      <c r="A387" s="27" t="s">
        <v>2228</v>
      </c>
      <c r="B387" s="27">
        <v>36147</v>
      </c>
      <c r="C387" s="28" t="s">
        <v>2212</v>
      </c>
      <c r="D387" s="180" t="s">
        <v>33</v>
      </c>
      <c r="E387" s="153">
        <v>3</v>
      </c>
      <c r="F387" s="86">
        <v>291.11</v>
      </c>
      <c r="G387" s="57">
        <f t="shared" si="123"/>
        <v>368.92</v>
      </c>
      <c r="H387" s="86">
        <f t="shared" si="124"/>
        <v>1106.76</v>
      </c>
    </row>
    <row r="388" spans="1:8" ht="46.5" customHeight="1" outlineLevel="1" x14ac:dyDescent="0.25">
      <c r="A388" s="27" t="s">
        <v>2229</v>
      </c>
      <c r="B388" s="27">
        <v>97599</v>
      </c>
      <c r="C388" s="28" t="s">
        <v>1328</v>
      </c>
      <c r="D388" s="180" t="s">
        <v>33</v>
      </c>
      <c r="E388" s="180">
        <v>2</v>
      </c>
      <c r="F388" s="86">
        <v>36.590000000000003</v>
      </c>
      <c r="G388" s="57">
        <f t="shared" si="123"/>
        <v>46.37</v>
      </c>
      <c r="H388" s="86">
        <f t="shared" si="124"/>
        <v>92.74</v>
      </c>
    </row>
    <row r="389" spans="1:8" ht="46.5" customHeight="1" outlineLevel="1" x14ac:dyDescent="0.25">
      <c r="A389" s="27" t="s">
        <v>2230</v>
      </c>
      <c r="B389" s="27">
        <v>39387</v>
      </c>
      <c r="C389" s="28" t="s">
        <v>2213</v>
      </c>
      <c r="D389" s="180" t="s">
        <v>33</v>
      </c>
      <c r="E389" s="180">
        <v>2</v>
      </c>
      <c r="F389" s="86">
        <v>41.23</v>
      </c>
      <c r="G389" s="57">
        <f t="shared" si="123"/>
        <v>52.25</v>
      </c>
      <c r="H389" s="86">
        <f t="shared" si="124"/>
        <v>104.5</v>
      </c>
    </row>
    <row r="390" spans="1:8" ht="46.5" customHeight="1" outlineLevel="1" x14ac:dyDescent="0.25">
      <c r="A390" s="27" t="s">
        <v>2231</v>
      </c>
      <c r="B390" s="27">
        <v>93141</v>
      </c>
      <c r="C390" s="28" t="s">
        <v>2214</v>
      </c>
      <c r="D390" s="180" t="s">
        <v>33</v>
      </c>
      <c r="E390" s="153">
        <v>4</v>
      </c>
      <c r="F390" s="86">
        <v>117.74</v>
      </c>
      <c r="G390" s="57">
        <f t="shared" si="123"/>
        <v>149.21</v>
      </c>
      <c r="H390" s="86">
        <f t="shared" si="124"/>
        <v>596.84</v>
      </c>
    </row>
    <row r="391" spans="1:8" ht="46.5" customHeight="1" outlineLevel="1" x14ac:dyDescent="0.25">
      <c r="A391" s="27" t="s">
        <v>2232</v>
      </c>
      <c r="B391" s="27">
        <v>91953</v>
      </c>
      <c r="C391" s="28" t="s">
        <v>2216</v>
      </c>
      <c r="D391" s="180" t="s">
        <v>33</v>
      </c>
      <c r="E391" s="153">
        <v>1</v>
      </c>
      <c r="F391" s="86">
        <v>18.010000000000002</v>
      </c>
      <c r="G391" s="57">
        <f t="shared" si="123"/>
        <v>22.82</v>
      </c>
      <c r="H391" s="86">
        <f t="shared" si="124"/>
        <v>22.82</v>
      </c>
    </row>
    <row r="392" spans="1:8" ht="46.5" customHeight="1" outlineLevel="1" x14ac:dyDescent="0.25">
      <c r="A392" s="27" t="s">
        <v>2233</v>
      </c>
      <c r="B392" s="27">
        <v>72553</v>
      </c>
      <c r="C392" s="28" t="s">
        <v>2217</v>
      </c>
      <c r="D392" s="180" t="s">
        <v>33</v>
      </c>
      <c r="E392" s="153">
        <v>1</v>
      </c>
      <c r="F392" s="86">
        <v>129.15</v>
      </c>
      <c r="G392" s="57">
        <f t="shared" si="123"/>
        <v>163.66999999999999</v>
      </c>
      <c r="H392" s="86">
        <f t="shared" si="124"/>
        <v>163.66999999999999</v>
      </c>
    </row>
    <row r="393" spans="1:8" ht="46.5" customHeight="1" outlineLevel="1" x14ac:dyDescent="0.25">
      <c r="A393" s="27" t="s">
        <v>2234</v>
      </c>
      <c r="B393" s="27">
        <v>9469</v>
      </c>
      <c r="C393" s="28" t="s">
        <v>2302</v>
      </c>
      <c r="D393" s="180" t="s">
        <v>33</v>
      </c>
      <c r="E393" s="153">
        <v>3</v>
      </c>
      <c r="F393" s="86">
        <v>1333.05</v>
      </c>
      <c r="G393" s="57">
        <f t="shared" si="123"/>
        <v>1689.37</v>
      </c>
      <c r="H393" s="86">
        <f t="shared" si="124"/>
        <v>5068.1099999999997</v>
      </c>
    </row>
    <row r="394" spans="1:8" ht="46.5" customHeight="1" outlineLevel="1" x14ac:dyDescent="0.25">
      <c r="A394" s="27" t="s">
        <v>2235</v>
      </c>
      <c r="B394" s="27">
        <v>2886</v>
      </c>
      <c r="C394" s="28" t="s">
        <v>2239</v>
      </c>
      <c r="D394" s="180" t="s">
        <v>33</v>
      </c>
      <c r="E394" s="153">
        <v>12</v>
      </c>
      <c r="F394" s="86">
        <v>41.8</v>
      </c>
      <c r="G394" s="57">
        <f t="shared" si="123"/>
        <v>52.97</v>
      </c>
      <c r="H394" s="86">
        <f t="shared" si="124"/>
        <v>635.64</v>
      </c>
    </row>
    <row r="395" spans="1:8" ht="46.5" customHeight="1" outlineLevel="1" x14ac:dyDescent="0.25">
      <c r="A395" s="27" t="s">
        <v>2236</v>
      </c>
      <c r="B395" s="27">
        <v>96977</v>
      </c>
      <c r="C395" s="28" t="s">
        <v>2218</v>
      </c>
      <c r="D395" s="180" t="s">
        <v>36</v>
      </c>
      <c r="E395" s="153">
        <v>51</v>
      </c>
      <c r="F395" s="86">
        <v>27.41</v>
      </c>
      <c r="G395" s="57">
        <f t="shared" si="123"/>
        <v>34.729999999999997</v>
      </c>
      <c r="H395" s="86">
        <f t="shared" si="124"/>
        <v>1771.23</v>
      </c>
    </row>
    <row r="396" spans="1:8" ht="46.5" customHeight="1" outlineLevel="1" x14ac:dyDescent="0.25">
      <c r="A396" s="27" t="s">
        <v>2237</v>
      </c>
      <c r="B396" s="27">
        <v>98111</v>
      </c>
      <c r="C396" s="28" t="s">
        <v>2219</v>
      </c>
      <c r="D396" s="180" t="s">
        <v>33</v>
      </c>
      <c r="E396" s="153">
        <v>2</v>
      </c>
      <c r="F396" s="86">
        <v>19.95</v>
      </c>
      <c r="G396" s="57">
        <f t="shared" si="123"/>
        <v>25.28</v>
      </c>
      <c r="H396" s="86">
        <f t="shared" si="124"/>
        <v>50.56</v>
      </c>
    </row>
    <row r="397" spans="1:8" ht="46.5" customHeight="1" outlineLevel="1" x14ac:dyDescent="0.25">
      <c r="A397" s="27" t="s">
        <v>2256</v>
      </c>
      <c r="B397" s="27"/>
      <c r="C397" s="39" t="s">
        <v>2240</v>
      </c>
      <c r="D397" s="180"/>
      <c r="E397" s="153"/>
      <c r="F397" s="86"/>
      <c r="G397" s="57"/>
      <c r="H397" s="86"/>
    </row>
    <row r="398" spans="1:8" ht="46.5" customHeight="1" outlineLevel="1" x14ac:dyDescent="0.25">
      <c r="A398" s="27" t="s">
        <v>2257</v>
      </c>
      <c r="B398" s="27" t="s">
        <v>2244</v>
      </c>
      <c r="C398" s="28" t="s">
        <v>2243</v>
      </c>
      <c r="D398" s="180" t="s">
        <v>36</v>
      </c>
      <c r="E398" s="153">
        <v>1800</v>
      </c>
      <c r="F398" s="86">
        <v>40.76</v>
      </c>
      <c r="G398" s="57">
        <f t="shared" ref="G398:G400" si="125">TRUNC(F398*(1+$E$2),2)</f>
        <v>51.65</v>
      </c>
      <c r="H398" s="86">
        <f t="shared" ref="H398:H400" si="126">TRUNC((G398*E398),2)</f>
        <v>92970</v>
      </c>
    </row>
    <row r="399" spans="1:8" ht="46.5" customHeight="1" outlineLevel="1" x14ac:dyDescent="0.25">
      <c r="A399" s="27" t="s">
        <v>2258</v>
      </c>
      <c r="B399" s="27">
        <v>96974</v>
      </c>
      <c r="C399" s="28" t="s">
        <v>2241</v>
      </c>
      <c r="D399" s="180" t="s">
        <v>36</v>
      </c>
      <c r="E399" s="153">
        <v>168</v>
      </c>
      <c r="F399" s="86">
        <v>45.53</v>
      </c>
      <c r="G399" s="57">
        <f t="shared" si="125"/>
        <v>57.7</v>
      </c>
      <c r="H399" s="86">
        <f t="shared" si="126"/>
        <v>9693.6</v>
      </c>
    </row>
    <row r="400" spans="1:8" ht="46.5" customHeight="1" outlineLevel="1" x14ac:dyDescent="0.25">
      <c r="A400" s="27" t="s">
        <v>2259</v>
      </c>
      <c r="B400" s="27">
        <v>96973</v>
      </c>
      <c r="C400" s="28" t="s">
        <v>2242</v>
      </c>
      <c r="D400" s="180" t="s">
        <v>36</v>
      </c>
      <c r="E400" s="153">
        <v>750</v>
      </c>
      <c r="F400" s="86">
        <v>36.06</v>
      </c>
      <c r="G400" s="57">
        <f t="shared" si="125"/>
        <v>45.69</v>
      </c>
      <c r="H400" s="86">
        <f t="shared" si="126"/>
        <v>34267.5</v>
      </c>
    </row>
    <row r="401" spans="1:8" ht="46.5" customHeight="1" outlineLevel="1" x14ac:dyDescent="0.25">
      <c r="A401" s="27" t="s">
        <v>2260</v>
      </c>
      <c r="B401" s="27" t="s">
        <v>2246</v>
      </c>
      <c r="C401" s="28" t="s">
        <v>2219</v>
      </c>
      <c r="D401" s="180" t="s">
        <v>33</v>
      </c>
      <c r="E401" s="153">
        <v>39</v>
      </c>
      <c r="F401" s="86">
        <v>19.95</v>
      </c>
      <c r="G401" s="57">
        <f t="shared" ref="G401:G408" si="127">TRUNC(F401*(1+$E$2),2)</f>
        <v>25.28</v>
      </c>
      <c r="H401" s="86">
        <f t="shared" ref="H401:H408" si="128">TRUNC((G401*E401),2)</f>
        <v>985.92</v>
      </c>
    </row>
    <row r="402" spans="1:8" ht="46.5" customHeight="1" outlineLevel="1" x14ac:dyDescent="0.25">
      <c r="A402" s="27" t="s">
        <v>2261</v>
      </c>
      <c r="B402" s="27" t="s">
        <v>2247</v>
      </c>
      <c r="C402" s="28" t="s">
        <v>2245</v>
      </c>
      <c r="D402" s="180" t="s">
        <v>36</v>
      </c>
      <c r="E402" s="153">
        <v>168</v>
      </c>
      <c r="F402" s="86">
        <v>13.87</v>
      </c>
      <c r="G402" s="57">
        <f t="shared" si="127"/>
        <v>17.57</v>
      </c>
      <c r="H402" s="86">
        <f t="shared" si="128"/>
        <v>2951.76</v>
      </c>
    </row>
    <row r="403" spans="1:8" ht="46.5" customHeight="1" outlineLevel="1" x14ac:dyDescent="0.25">
      <c r="A403" s="27" t="s">
        <v>2262</v>
      </c>
      <c r="B403" s="27" t="s">
        <v>410</v>
      </c>
      <c r="C403" s="28" t="s">
        <v>411</v>
      </c>
      <c r="D403" s="180" t="s">
        <v>55</v>
      </c>
      <c r="E403" s="153">
        <v>111.5</v>
      </c>
      <c r="F403" s="86">
        <v>57.36</v>
      </c>
      <c r="G403" s="57">
        <f t="shared" si="127"/>
        <v>72.69</v>
      </c>
      <c r="H403" s="86">
        <f t="shared" si="128"/>
        <v>8104.93</v>
      </c>
    </row>
    <row r="404" spans="1:8" ht="46.5" customHeight="1" outlineLevel="1" x14ac:dyDescent="0.25">
      <c r="A404" s="27" t="s">
        <v>2263</v>
      </c>
      <c r="B404" s="27" t="s">
        <v>1223</v>
      </c>
      <c r="C404" s="28" t="s">
        <v>1200</v>
      </c>
      <c r="D404" s="180" t="s">
        <v>55</v>
      </c>
      <c r="E404" s="153">
        <v>99.8</v>
      </c>
      <c r="F404" s="86">
        <v>34.770000000000003</v>
      </c>
      <c r="G404" s="57">
        <f t="shared" si="127"/>
        <v>44.06</v>
      </c>
      <c r="H404" s="86">
        <f t="shared" si="128"/>
        <v>4397.18</v>
      </c>
    </row>
    <row r="405" spans="1:8" ht="46.5" customHeight="1" outlineLevel="1" x14ac:dyDescent="0.25">
      <c r="A405" s="27" t="s">
        <v>2264</v>
      </c>
      <c r="B405" s="27" t="s">
        <v>2252</v>
      </c>
      <c r="C405" s="28" t="s">
        <v>2248</v>
      </c>
      <c r="D405" s="180" t="s">
        <v>33</v>
      </c>
      <c r="E405" s="153">
        <v>41</v>
      </c>
      <c r="F405" s="86">
        <v>30.29</v>
      </c>
      <c r="G405" s="57">
        <f t="shared" si="127"/>
        <v>38.380000000000003</v>
      </c>
      <c r="H405" s="86">
        <f t="shared" si="128"/>
        <v>1573.58</v>
      </c>
    </row>
    <row r="406" spans="1:8" ht="46.5" customHeight="1" outlineLevel="1" x14ac:dyDescent="0.25">
      <c r="A406" s="27" t="s">
        <v>2265</v>
      </c>
      <c r="B406" s="27" t="s">
        <v>2253</v>
      </c>
      <c r="C406" s="28" t="s">
        <v>2249</v>
      </c>
      <c r="D406" s="180" t="s">
        <v>33</v>
      </c>
      <c r="E406" s="153">
        <v>900</v>
      </c>
      <c r="F406" s="86">
        <v>0.34</v>
      </c>
      <c r="G406" s="57">
        <f t="shared" si="127"/>
        <v>0.43</v>
      </c>
      <c r="H406" s="86">
        <f t="shared" si="128"/>
        <v>387</v>
      </c>
    </row>
    <row r="407" spans="1:8" ht="46.5" customHeight="1" outlineLevel="1" x14ac:dyDescent="0.25">
      <c r="A407" s="27" t="s">
        <v>2266</v>
      </c>
      <c r="B407" s="27" t="s">
        <v>2254</v>
      </c>
      <c r="C407" s="28" t="s">
        <v>2250</v>
      </c>
      <c r="D407" s="180" t="s">
        <v>33</v>
      </c>
      <c r="E407" s="153">
        <v>900</v>
      </c>
      <c r="F407" s="86">
        <v>0.4</v>
      </c>
      <c r="G407" s="57">
        <f t="shared" si="127"/>
        <v>0.5</v>
      </c>
      <c r="H407" s="86">
        <f t="shared" si="128"/>
        <v>450</v>
      </c>
    </row>
    <row r="408" spans="1:8" ht="46.5" customHeight="1" outlineLevel="1" x14ac:dyDescent="0.25">
      <c r="A408" s="27" t="s">
        <v>2267</v>
      </c>
      <c r="B408" s="27" t="s">
        <v>2255</v>
      </c>
      <c r="C408" s="28" t="s">
        <v>2251</v>
      </c>
      <c r="D408" s="180" t="s">
        <v>33</v>
      </c>
      <c r="E408" s="153">
        <v>84</v>
      </c>
      <c r="F408" s="86">
        <v>5.14</v>
      </c>
      <c r="G408" s="57">
        <f t="shared" si="127"/>
        <v>6.51</v>
      </c>
      <c r="H408" s="86">
        <f t="shared" si="128"/>
        <v>546.84</v>
      </c>
    </row>
    <row r="409" spans="1:8" ht="15.75" customHeight="1" x14ac:dyDescent="0.25">
      <c r="A409" s="78"/>
      <c r="B409" s="78"/>
      <c r="C409" s="31" t="s">
        <v>12</v>
      </c>
      <c r="D409" s="51"/>
      <c r="E409" s="154"/>
      <c r="F409" s="32" t="s">
        <v>2215</v>
      </c>
      <c r="G409" s="56"/>
      <c r="H409" s="33">
        <f>SUM(H364:H408)</f>
        <v>325023.22000000003</v>
      </c>
    </row>
    <row r="410" spans="1:8" ht="15.75" customHeight="1" x14ac:dyDescent="0.25">
      <c r="A410" s="51"/>
      <c r="B410" s="51"/>
      <c r="C410" s="247" t="s">
        <v>759</v>
      </c>
      <c r="D410" s="247"/>
      <c r="E410" s="247"/>
      <c r="F410" s="247"/>
      <c r="G410" s="56"/>
      <c r="H410" s="33">
        <f>H409+H362</f>
        <v>2080290.0000000005</v>
      </c>
    </row>
    <row r="411" spans="1:8" outlineLevel="1" x14ac:dyDescent="0.25">
      <c r="A411" s="246" t="s">
        <v>416</v>
      </c>
      <c r="B411" s="246"/>
      <c r="C411" s="246"/>
      <c r="D411" s="246"/>
      <c r="E411" s="246"/>
      <c r="F411" s="246"/>
      <c r="G411" s="246"/>
      <c r="H411" s="246"/>
    </row>
    <row r="412" spans="1:8" outlineLevel="1" x14ac:dyDescent="0.25">
      <c r="A412" s="27" t="s">
        <v>418</v>
      </c>
      <c r="B412" s="38"/>
      <c r="C412" s="39" t="s">
        <v>417</v>
      </c>
      <c r="D412" s="38"/>
      <c r="E412" s="161"/>
      <c r="F412" s="79"/>
      <c r="G412" s="80"/>
      <c r="H412" s="79"/>
    </row>
    <row r="413" spans="1:8" outlineLevel="1" x14ac:dyDescent="0.25">
      <c r="A413" s="27" t="s">
        <v>419</v>
      </c>
      <c r="B413" s="27" t="s">
        <v>470</v>
      </c>
      <c r="C413" s="28" t="s">
        <v>471</v>
      </c>
      <c r="D413" s="27" t="s">
        <v>36</v>
      </c>
      <c r="E413" s="153">
        <v>470</v>
      </c>
      <c r="F413" s="86">
        <v>22.37</v>
      </c>
      <c r="G413" s="57">
        <f t="shared" ref="G413:G424" si="129">TRUNC(F413*(1+$E$2),2)</f>
        <v>28.34</v>
      </c>
      <c r="H413" s="29">
        <f t="shared" ref="H413:H424" si="130">TRUNC((G413*E413),2)</f>
        <v>13319.8</v>
      </c>
    </row>
    <row r="414" spans="1:8" ht="31.5" outlineLevel="1" x14ac:dyDescent="0.25">
      <c r="A414" s="27" t="s">
        <v>420</v>
      </c>
      <c r="B414" s="27" t="s">
        <v>1948</v>
      </c>
      <c r="C414" s="28" t="s">
        <v>1944</v>
      </c>
      <c r="D414" s="27" t="s">
        <v>36</v>
      </c>
      <c r="E414" s="153">
        <v>471</v>
      </c>
      <c r="F414" s="86">
        <v>8.15</v>
      </c>
      <c r="G414" s="57">
        <f t="shared" si="129"/>
        <v>10.32</v>
      </c>
      <c r="H414" s="29">
        <f t="shared" si="130"/>
        <v>4860.72</v>
      </c>
    </row>
    <row r="415" spans="1:8" ht="31.5" outlineLevel="1" x14ac:dyDescent="0.25">
      <c r="A415" s="27" t="s">
        <v>421</v>
      </c>
      <c r="B415" s="27" t="s">
        <v>1949</v>
      </c>
      <c r="C415" s="28" t="s">
        <v>1945</v>
      </c>
      <c r="D415" s="27" t="s">
        <v>36</v>
      </c>
      <c r="E415" s="153">
        <v>2783.46</v>
      </c>
      <c r="F415" s="86">
        <v>1.79</v>
      </c>
      <c r="G415" s="57">
        <f t="shared" si="129"/>
        <v>2.2599999999999998</v>
      </c>
      <c r="H415" s="29">
        <f t="shared" si="130"/>
        <v>6290.61</v>
      </c>
    </row>
    <row r="416" spans="1:8" outlineLevel="1" x14ac:dyDescent="0.25">
      <c r="A416" s="27" t="s">
        <v>422</v>
      </c>
      <c r="B416" s="27" t="s">
        <v>1950</v>
      </c>
      <c r="C416" s="28" t="s">
        <v>1946</v>
      </c>
      <c r="D416" s="27" t="s">
        <v>33</v>
      </c>
      <c r="E416" s="153">
        <v>6</v>
      </c>
      <c r="F416" s="86">
        <v>146.77000000000001</v>
      </c>
      <c r="G416" s="57">
        <f t="shared" si="129"/>
        <v>186</v>
      </c>
      <c r="H416" s="29">
        <f t="shared" si="130"/>
        <v>1116</v>
      </c>
    </row>
    <row r="417" spans="1:8" ht="31.5" outlineLevel="1" x14ac:dyDescent="0.25">
      <c r="A417" s="27" t="s">
        <v>423</v>
      </c>
      <c r="B417" s="27" t="s">
        <v>1951</v>
      </c>
      <c r="C417" s="28" t="s">
        <v>1947</v>
      </c>
      <c r="D417" s="27" t="s">
        <v>33</v>
      </c>
      <c r="E417" s="153">
        <v>8</v>
      </c>
      <c r="F417" s="86">
        <v>77.8</v>
      </c>
      <c r="G417" s="57">
        <f t="shared" si="129"/>
        <v>98.59</v>
      </c>
      <c r="H417" s="29">
        <f t="shared" si="130"/>
        <v>788.72</v>
      </c>
    </row>
    <row r="418" spans="1:8" outlineLevel="1" x14ac:dyDescent="0.25">
      <c r="A418" s="27" t="s">
        <v>424</v>
      </c>
      <c r="B418" s="27" t="s">
        <v>470</v>
      </c>
      <c r="C418" s="28" t="s">
        <v>471</v>
      </c>
      <c r="D418" s="27" t="s">
        <v>36</v>
      </c>
      <c r="E418" s="153">
        <v>470</v>
      </c>
      <c r="F418" s="86">
        <v>22.37</v>
      </c>
      <c r="G418" s="57">
        <f t="shared" si="129"/>
        <v>28.34</v>
      </c>
      <c r="H418" s="29">
        <f t="shared" si="130"/>
        <v>13319.8</v>
      </c>
    </row>
    <row r="419" spans="1:8" ht="31.5" outlineLevel="1" x14ac:dyDescent="0.25">
      <c r="A419" s="27" t="s">
        <v>425</v>
      </c>
      <c r="B419" s="27" t="s">
        <v>1948</v>
      </c>
      <c r="C419" s="28" t="s">
        <v>1944</v>
      </c>
      <c r="D419" s="27" t="s">
        <v>36</v>
      </c>
      <c r="E419" s="153">
        <v>471</v>
      </c>
      <c r="F419" s="86">
        <v>8.15</v>
      </c>
      <c r="G419" s="57">
        <f t="shared" si="129"/>
        <v>10.32</v>
      </c>
      <c r="H419" s="29">
        <f t="shared" si="130"/>
        <v>4860.72</v>
      </c>
    </row>
    <row r="420" spans="1:8" ht="31.5" outlineLevel="1" x14ac:dyDescent="0.25">
      <c r="A420" s="27" t="s">
        <v>426</v>
      </c>
      <c r="B420" s="27" t="s">
        <v>1949</v>
      </c>
      <c r="C420" s="28" t="s">
        <v>1945</v>
      </c>
      <c r="D420" s="27" t="s">
        <v>36</v>
      </c>
      <c r="E420" s="153">
        <v>2783.46</v>
      </c>
      <c r="F420" s="86">
        <v>1.79</v>
      </c>
      <c r="G420" s="57">
        <f t="shared" si="129"/>
        <v>2.2599999999999998</v>
      </c>
      <c r="H420" s="29">
        <f t="shared" si="130"/>
        <v>6290.61</v>
      </c>
    </row>
    <row r="421" spans="1:8" outlineLevel="1" x14ac:dyDescent="0.25">
      <c r="A421" s="27" t="s">
        <v>427</v>
      </c>
      <c r="B421" s="27" t="s">
        <v>1950</v>
      </c>
      <c r="C421" s="28" t="s">
        <v>1946</v>
      </c>
      <c r="D421" s="27" t="s">
        <v>33</v>
      </c>
      <c r="E421" s="153">
        <v>6</v>
      </c>
      <c r="F421" s="86">
        <v>146.77000000000001</v>
      </c>
      <c r="G421" s="57">
        <f t="shared" si="129"/>
        <v>186</v>
      </c>
      <c r="H421" s="29">
        <f t="shared" si="130"/>
        <v>1116</v>
      </c>
    </row>
    <row r="422" spans="1:8" ht="31.5" outlineLevel="1" x14ac:dyDescent="0.25">
      <c r="A422" s="27" t="s">
        <v>428</v>
      </c>
      <c r="B422" s="27" t="s">
        <v>1951</v>
      </c>
      <c r="C422" s="28" t="s">
        <v>1947</v>
      </c>
      <c r="D422" s="27" t="s">
        <v>33</v>
      </c>
      <c r="E422" s="153">
        <v>8</v>
      </c>
      <c r="F422" s="86">
        <v>77.8</v>
      </c>
      <c r="G422" s="57">
        <f t="shared" si="129"/>
        <v>98.59</v>
      </c>
      <c r="H422" s="29">
        <f t="shared" si="130"/>
        <v>788.72</v>
      </c>
    </row>
    <row r="423" spans="1:8" ht="31.5" outlineLevel="1" x14ac:dyDescent="0.25">
      <c r="A423" s="27" t="s">
        <v>429</v>
      </c>
      <c r="B423" s="27" t="s">
        <v>1953</v>
      </c>
      <c r="C423" s="28" t="s">
        <v>1952</v>
      </c>
      <c r="D423" s="27" t="s">
        <v>33</v>
      </c>
      <c r="E423" s="153">
        <v>6</v>
      </c>
      <c r="F423" s="86">
        <v>450.23</v>
      </c>
      <c r="G423" s="57">
        <f t="shared" si="129"/>
        <v>570.57000000000005</v>
      </c>
      <c r="H423" s="86">
        <f t="shared" si="130"/>
        <v>3423.42</v>
      </c>
    </row>
    <row r="424" spans="1:8" outlineLevel="1" x14ac:dyDescent="0.25">
      <c r="A424" s="27" t="s">
        <v>430</v>
      </c>
      <c r="B424" s="27" t="s">
        <v>2123</v>
      </c>
      <c r="C424" s="181" t="s">
        <v>2122</v>
      </c>
      <c r="D424" s="180" t="s">
        <v>33</v>
      </c>
      <c r="E424" s="182">
        <v>14</v>
      </c>
      <c r="F424" s="197">
        <v>39.020000000000003</v>
      </c>
      <c r="G424" s="184">
        <f t="shared" si="129"/>
        <v>49.45</v>
      </c>
      <c r="H424" s="197">
        <f t="shared" si="130"/>
        <v>692.3</v>
      </c>
    </row>
    <row r="425" spans="1:8" ht="47.25" outlineLevel="1" x14ac:dyDescent="0.25">
      <c r="A425" s="27" t="s">
        <v>431</v>
      </c>
      <c r="B425" s="27" t="s">
        <v>1958</v>
      </c>
      <c r="C425" s="28" t="s">
        <v>1955</v>
      </c>
      <c r="D425" s="27" t="s">
        <v>33</v>
      </c>
      <c r="E425" s="153">
        <v>1</v>
      </c>
      <c r="F425" s="86">
        <v>9.83</v>
      </c>
      <c r="G425" s="57">
        <f t="shared" ref="G425:G429" si="131">TRUNC(F425*(1+$E$2),2)</f>
        <v>12.45</v>
      </c>
      <c r="H425" s="86">
        <f t="shared" ref="H425:H429" si="132">TRUNC((G425*E425),2)</f>
        <v>12.45</v>
      </c>
    </row>
    <row r="426" spans="1:8" outlineLevel="1" x14ac:dyDescent="0.25">
      <c r="A426" s="27" t="s">
        <v>432</v>
      </c>
      <c r="B426" s="27" t="s">
        <v>1959</v>
      </c>
      <c r="C426" s="28" t="s">
        <v>1956</v>
      </c>
      <c r="D426" s="27" t="s">
        <v>36</v>
      </c>
      <c r="E426" s="153">
        <v>242.4</v>
      </c>
      <c r="F426" s="86">
        <v>28.26</v>
      </c>
      <c r="G426" s="57">
        <f t="shared" si="131"/>
        <v>35.81</v>
      </c>
      <c r="H426" s="86">
        <f t="shared" si="132"/>
        <v>8680.34</v>
      </c>
    </row>
    <row r="427" spans="1:8" ht="47.25" outlineLevel="1" x14ac:dyDescent="0.25">
      <c r="A427" s="27" t="s">
        <v>433</v>
      </c>
      <c r="B427" s="27" t="s">
        <v>406</v>
      </c>
      <c r="C427" s="28" t="s">
        <v>407</v>
      </c>
      <c r="D427" s="27" t="s">
        <v>36</v>
      </c>
      <c r="E427" s="153">
        <v>174.72</v>
      </c>
      <c r="F427" s="86">
        <v>7.52</v>
      </c>
      <c r="G427" s="57">
        <f t="shared" si="131"/>
        <v>9.5299999999999994</v>
      </c>
      <c r="H427" s="86">
        <f t="shared" si="132"/>
        <v>1665.08</v>
      </c>
    </row>
    <row r="428" spans="1:8" ht="47.25" outlineLevel="1" x14ac:dyDescent="0.25">
      <c r="A428" s="27" t="s">
        <v>434</v>
      </c>
      <c r="B428" s="27" t="s">
        <v>404</v>
      </c>
      <c r="C428" s="28" t="s">
        <v>405</v>
      </c>
      <c r="D428" s="27" t="s">
        <v>36</v>
      </c>
      <c r="E428" s="153">
        <v>426.02</v>
      </c>
      <c r="F428" s="86">
        <v>5.98</v>
      </c>
      <c r="G428" s="57">
        <f t="shared" si="131"/>
        <v>7.57</v>
      </c>
      <c r="H428" s="86">
        <f t="shared" si="132"/>
        <v>3224.97</v>
      </c>
    </row>
    <row r="429" spans="1:8" ht="47.25" outlineLevel="1" x14ac:dyDescent="0.25">
      <c r="A429" s="27" t="s">
        <v>435</v>
      </c>
      <c r="B429" s="27" t="s">
        <v>1960</v>
      </c>
      <c r="C429" s="28" t="s">
        <v>1957</v>
      </c>
      <c r="D429" s="27" t="s">
        <v>36</v>
      </c>
      <c r="E429" s="153">
        <v>22.35</v>
      </c>
      <c r="F429" s="86">
        <v>10.07</v>
      </c>
      <c r="G429" s="57">
        <f t="shared" si="131"/>
        <v>12.76</v>
      </c>
      <c r="H429" s="86">
        <f t="shared" si="132"/>
        <v>285.18</v>
      </c>
    </row>
    <row r="430" spans="1:8" outlineLevel="1" x14ac:dyDescent="0.25">
      <c r="A430" s="27" t="s">
        <v>436</v>
      </c>
      <c r="B430" s="27" t="s">
        <v>762</v>
      </c>
      <c r="C430" s="28" t="s">
        <v>446</v>
      </c>
      <c r="D430" s="27" t="s">
        <v>33</v>
      </c>
      <c r="E430" s="153">
        <v>6</v>
      </c>
      <c r="F430" s="86">
        <v>577.62</v>
      </c>
      <c r="G430" s="57">
        <f t="shared" ref="G430" si="133">TRUNC(F430*(1+$E$2),2)</f>
        <v>732.01</v>
      </c>
      <c r="H430" s="86">
        <f t="shared" ref="H430" si="134">TRUNC((G430*E430),2)</f>
        <v>4392.0600000000004</v>
      </c>
    </row>
    <row r="431" spans="1:8" outlineLevel="1" x14ac:dyDescent="0.25">
      <c r="A431" s="27" t="s">
        <v>437</v>
      </c>
      <c r="B431" s="27" t="s">
        <v>1962</v>
      </c>
      <c r="C431" s="28" t="s">
        <v>1961</v>
      </c>
      <c r="D431" s="27" t="s">
        <v>33</v>
      </c>
      <c r="E431" s="153">
        <v>18</v>
      </c>
      <c r="F431" s="86">
        <v>34.28</v>
      </c>
      <c r="G431" s="57">
        <f t="shared" ref="G431:G432" si="135">TRUNC(F431*(1+$E$2),2)</f>
        <v>43.44</v>
      </c>
      <c r="H431" s="86">
        <f t="shared" ref="H431:H432" si="136">TRUNC((G431*E431),2)</f>
        <v>781.92</v>
      </c>
    </row>
    <row r="432" spans="1:8" outlineLevel="1" x14ac:dyDescent="0.25">
      <c r="A432" s="27" t="s">
        <v>438</v>
      </c>
      <c r="B432" s="27" t="s">
        <v>859</v>
      </c>
      <c r="C432" s="28" t="s">
        <v>447</v>
      </c>
      <c r="D432" s="27" t="s">
        <v>33</v>
      </c>
      <c r="E432" s="153">
        <v>46</v>
      </c>
      <c r="F432" s="86">
        <v>49.82</v>
      </c>
      <c r="G432" s="57">
        <f t="shared" si="135"/>
        <v>63.13</v>
      </c>
      <c r="H432" s="86">
        <f t="shared" si="136"/>
        <v>2903.98</v>
      </c>
    </row>
    <row r="433" spans="1:8" outlineLevel="1" x14ac:dyDescent="0.25">
      <c r="A433" s="27" t="s">
        <v>439</v>
      </c>
      <c r="B433" s="27" t="s">
        <v>468</v>
      </c>
      <c r="C433" s="28" t="s">
        <v>469</v>
      </c>
      <c r="D433" s="27" t="s">
        <v>33</v>
      </c>
      <c r="E433" s="153">
        <v>48</v>
      </c>
      <c r="F433" s="86">
        <v>100</v>
      </c>
      <c r="G433" s="57">
        <f t="shared" ref="G433:G440" si="137">TRUNC(F433*(1+$E$2),2)</f>
        <v>126.73</v>
      </c>
      <c r="H433" s="86">
        <f t="shared" ref="H433:H440" si="138">TRUNC((G433*E433),2)</f>
        <v>6083.04</v>
      </c>
    </row>
    <row r="434" spans="1:8" outlineLevel="1" x14ac:dyDescent="0.25">
      <c r="A434" s="27" t="s">
        <v>440</v>
      </c>
      <c r="B434" s="27" t="s">
        <v>464</v>
      </c>
      <c r="C434" s="28" t="s">
        <v>465</v>
      </c>
      <c r="D434" s="27" t="s">
        <v>33</v>
      </c>
      <c r="E434" s="153">
        <v>110</v>
      </c>
      <c r="F434" s="86">
        <v>58</v>
      </c>
      <c r="G434" s="57">
        <f t="shared" si="137"/>
        <v>73.5</v>
      </c>
      <c r="H434" s="86">
        <f t="shared" si="138"/>
        <v>8085</v>
      </c>
    </row>
    <row r="435" spans="1:8" outlineLevel="1" x14ac:dyDescent="0.25">
      <c r="A435" s="27" t="s">
        <v>441</v>
      </c>
      <c r="B435" s="27" t="s">
        <v>460</v>
      </c>
      <c r="C435" s="28" t="s">
        <v>461</v>
      </c>
      <c r="D435" s="27" t="s">
        <v>33</v>
      </c>
      <c r="E435" s="153">
        <v>110</v>
      </c>
      <c r="F435" s="86">
        <v>24.51</v>
      </c>
      <c r="G435" s="57">
        <f t="shared" si="137"/>
        <v>31.06</v>
      </c>
      <c r="H435" s="86">
        <f t="shared" si="138"/>
        <v>3416.6</v>
      </c>
    </row>
    <row r="436" spans="1:8" outlineLevel="1" x14ac:dyDescent="0.25">
      <c r="A436" s="27" t="s">
        <v>442</v>
      </c>
      <c r="B436" s="27" t="s">
        <v>1966</v>
      </c>
      <c r="C436" s="28" t="s">
        <v>1963</v>
      </c>
      <c r="D436" s="27" t="s">
        <v>33</v>
      </c>
      <c r="E436" s="153">
        <v>110</v>
      </c>
      <c r="F436" s="86">
        <v>37.67</v>
      </c>
      <c r="G436" s="57">
        <f t="shared" si="137"/>
        <v>47.73</v>
      </c>
      <c r="H436" s="86">
        <f t="shared" si="138"/>
        <v>5250.3</v>
      </c>
    </row>
    <row r="437" spans="1:8" ht="31.5" outlineLevel="1" x14ac:dyDescent="0.25">
      <c r="A437" s="27" t="s">
        <v>443</v>
      </c>
      <c r="B437" s="27" t="s">
        <v>1967</v>
      </c>
      <c r="C437" s="28" t="s">
        <v>1964</v>
      </c>
      <c r="D437" s="27" t="s">
        <v>33</v>
      </c>
      <c r="E437" s="153">
        <v>6</v>
      </c>
      <c r="F437" s="86">
        <v>804.01</v>
      </c>
      <c r="G437" s="57">
        <f t="shared" si="137"/>
        <v>1018.92</v>
      </c>
      <c r="H437" s="86">
        <f t="shared" si="138"/>
        <v>6113.52</v>
      </c>
    </row>
    <row r="438" spans="1:8" outlineLevel="1" x14ac:dyDescent="0.25">
      <c r="A438" s="27" t="s">
        <v>444</v>
      </c>
      <c r="B438" s="27" t="s">
        <v>454</v>
      </c>
      <c r="C438" s="28" t="s">
        <v>455</v>
      </c>
      <c r="D438" s="27" t="s">
        <v>33</v>
      </c>
      <c r="E438" s="153">
        <v>1</v>
      </c>
      <c r="F438" s="86">
        <v>353.64</v>
      </c>
      <c r="G438" s="57">
        <f t="shared" si="137"/>
        <v>448.16</v>
      </c>
      <c r="H438" s="86">
        <f t="shared" si="138"/>
        <v>448.16</v>
      </c>
    </row>
    <row r="439" spans="1:8" ht="31.5" outlineLevel="1" x14ac:dyDescent="0.25">
      <c r="A439" s="27" t="s">
        <v>445</v>
      </c>
      <c r="B439" s="27" t="s">
        <v>448</v>
      </c>
      <c r="C439" s="28" t="s">
        <v>449</v>
      </c>
      <c r="D439" s="27" t="s">
        <v>33</v>
      </c>
      <c r="E439" s="153">
        <v>6</v>
      </c>
      <c r="F439" s="86">
        <v>499.24</v>
      </c>
      <c r="G439" s="57">
        <f t="shared" si="137"/>
        <v>632.67999999999995</v>
      </c>
      <c r="H439" s="86">
        <f t="shared" si="138"/>
        <v>3796.08</v>
      </c>
    </row>
    <row r="440" spans="1:8" s="30" customFormat="1" outlineLevel="2" x14ac:dyDescent="0.25">
      <c r="A440" s="27" t="s">
        <v>1968</v>
      </c>
      <c r="B440" s="180" t="s">
        <v>2124</v>
      </c>
      <c r="C440" s="28" t="s">
        <v>1965</v>
      </c>
      <c r="D440" s="27" t="s">
        <v>33</v>
      </c>
      <c r="E440" s="153">
        <v>12</v>
      </c>
      <c r="F440" s="86">
        <v>26.3</v>
      </c>
      <c r="G440" s="57">
        <f t="shared" si="137"/>
        <v>33.32</v>
      </c>
      <c r="H440" s="86">
        <f t="shared" si="138"/>
        <v>399.84</v>
      </c>
    </row>
    <row r="441" spans="1:8" s="30" customFormat="1" outlineLevel="2" x14ac:dyDescent="0.25">
      <c r="A441" s="27" t="s">
        <v>1969</v>
      </c>
      <c r="B441" s="27" t="s">
        <v>450</v>
      </c>
      <c r="C441" s="28" t="s">
        <v>451</v>
      </c>
      <c r="D441" s="27" t="s">
        <v>33</v>
      </c>
      <c r="E441" s="153">
        <v>5</v>
      </c>
      <c r="F441" s="99">
        <v>3354.88</v>
      </c>
      <c r="G441" s="57">
        <f t="shared" ref="G441" si="139">TRUNC(F441*(1+$E$2),2)</f>
        <v>4251.63</v>
      </c>
      <c r="H441" s="29">
        <f t="shared" ref="H441" si="140">TRUNC((G441*E441),2)</f>
        <v>21258.15</v>
      </c>
    </row>
    <row r="442" spans="1:8" s="30" customFormat="1" outlineLevel="2" x14ac:dyDescent="0.25">
      <c r="A442" s="27" t="s">
        <v>1970</v>
      </c>
      <c r="B442" s="27" t="s">
        <v>452</v>
      </c>
      <c r="C442" s="28" t="s">
        <v>453</v>
      </c>
      <c r="D442" s="27" t="s">
        <v>33</v>
      </c>
      <c r="E442" s="153">
        <v>7</v>
      </c>
      <c r="F442" s="98">
        <v>20.62</v>
      </c>
      <c r="G442" s="57">
        <f>TRUNC(F442*(1+$E$2),2)</f>
        <v>26.13</v>
      </c>
      <c r="H442" s="29">
        <f>TRUNC((G442*E442),2)</f>
        <v>182.91</v>
      </c>
    </row>
    <row r="443" spans="1:8" s="30" customFormat="1" outlineLevel="2" x14ac:dyDescent="0.25">
      <c r="A443" s="27" t="s">
        <v>1971</v>
      </c>
      <c r="B443" s="27" t="s">
        <v>454</v>
      </c>
      <c r="C443" s="28" t="s">
        <v>455</v>
      </c>
      <c r="D443" s="27" t="s">
        <v>33</v>
      </c>
      <c r="E443" s="153">
        <v>5</v>
      </c>
      <c r="F443" s="29">
        <v>358.44</v>
      </c>
      <c r="G443" s="57">
        <f t="shared" ref="G443:G446" si="141">TRUNC(F443*(1+$E$2),2)</f>
        <v>454.25</v>
      </c>
      <c r="H443" s="29">
        <f t="shared" ref="H443:H449" si="142">TRUNC((G443*E443),2)</f>
        <v>2271.25</v>
      </c>
    </row>
    <row r="444" spans="1:8" s="30" customFormat="1" outlineLevel="2" x14ac:dyDescent="0.25">
      <c r="A444" s="27" t="s">
        <v>1972</v>
      </c>
      <c r="B444" s="27" t="s">
        <v>456</v>
      </c>
      <c r="C444" s="28" t="s">
        <v>457</v>
      </c>
      <c r="D444" s="27" t="s">
        <v>33</v>
      </c>
      <c r="E444" s="153">
        <v>100</v>
      </c>
      <c r="F444" s="57">
        <v>0.74</v>
      </c>
      <c r="G444" s="57">
        <f t="shared" si="141"/>
        <v>0.93</v>
      </c>
      <c r="H444" s="29">
        <f t="shared" si="142"/>
        <v>93</v>
      </c>
    </row>
    <row r="445" spans="1:8" s="30" customFormat="1" outlineLevel="2" x14ac:dyDescent="0.25">
      <c r="A445" s="27" t="s">
        <v>1973</v>
      </c>
      <c r="B445" s="27" t="s">
        <v>458</v>
      </c>
      <c r="C445" s="28" t="s">
        <v>459</v>
      </c>
      <c r="D445" s="27" t="s">
        <v>33</v>
      </c>
      <c r="E445" s="153">
        <v>200</v>
      </c>
      <c r="F445" s="57">
        <v>0.34</v>
      </c>
      <c r="G445" s="57">
        <f t="shared" si="141"/>
        <v>0.43</v>
      </c>
      <c r="H445" s="29">
        <f t="shared" si="142"/>
        <v>86</v>
      </c>
    </row>
    <row r="446" spans="1:8" s="30" customFormat="1" outlineLevel="2" x14ac:dyDescent="0.25">
      <c r="A446" s="27" t="s">
        <v>1974</v>
      </c>
      <c r="B446" s="27" t="s">
        <v>460</v>
      </c>
      <c r="C446" s="28" t="s">
        <v>461</v>
      </c>
      <c r="D446" s="27" t="s">
        <v>33</v>
      </c>
      <c r="E446" s="153">
        <v>124</v>
      </c>
      <c r="F446" s="29">
        <v>24.68</v>
      </c>
      <c r="G446" s="57">
        <f t="shared" si="141"/>
        <v>31.27</v>
      </c>
      <c r="H446" s="29">
        <f t="shared" si="142"/>
        <v>3877.48</v>
      </c>
    </row>
    <row r="447" spans="1:8" s="30" customFormat="1" ht="31.5" outlineLevel="2" x14ac:dyDescent="0.25">
      <c r="A447" s="27" t="s">
        <v>1975</v>
      </c>
      <c r="B447" s="27" t="s">
        <v>462</v>
      </c>
      <c r="C447" s="28" t="s">
        <v>463</v>
      </c>
      <c r="D447" s="27" t="s">
        <v>33</v>
      </c>
      <c r="E447" s="153">
        <v>5</v>
      </c>
      <c r="F447" s="29">
        <v>963.36</v>
      </c>
      <c r="G447" s="57">
        <f>TRUNC(F447*(1+$E$2),2)</f>
        <v>1220.8599999999999</v>
      </c>
      <c r="H447" s="29">
        <f t="shared" si="142"/>
        <v>6104.3</v>
      </c>
    </row>
    <row r="448" spans="1:8" s="30" customFormat="1" outlineLevel="2" x14ac:dyDescent="0.25">
      <c r="A448" s="27" t="s">
        <v>1976</v>
      </c>
      <c r="B448" s="27" t="s">
        <v>466</v>
      </c>
      <c r="C448" s="28" t="s">
        <v>467</v>
      </c>
      <c r="D448" s="27" t="s">
        <v>33</v>
      </c>
      <c r="E448" s="153">
        <v>5</v>
      </c>
      <c r="F448" s="29">
        <v>150</v>
      </c>
      <c r="G448" s="57">
        <f>TRUNC(F448*(1+$E$2),2)</f>
        <v>190.09</v>
      </c>
      <c r="H448" s="29">
        <f t="shared" si="142"/>
        <v>950.45</v>
      </c>
    </row>
    <row r="449" spans="1:8" ht="31.5" outlineLevel="1" x14ac:dyDescent="0.25">
      <c r="A449" s="27" t="s">
        <v>1977</v>
      </c>
      <c r="B449" s="27" t="s">
        <v>472</v>
      </c>
      <c r="C449" s="28" t="s">
        <v>473</v>
      </c>
      <c r="D449" s="27" t="s">
        <v>36</v>
      </c>
      <c r="E449" s="159">
        <v>900</v>
      </c>
      <c r="F449" s="29">
        <v>24.27</v>
      </c>
      <c r="G449" s="57">
        <f t="shared" ref="G449" si="143">TRUNC(F449*(1+$E$2),2)</f>
        <v>30.75</v>
      </c>
      <c r="H449" s="29">
        <f t="shared" si="142"/>
        <v>27675</v>
      </c>
    </row>
    <row r="450" spans="1:8" ht="15.75" customHeight="1" x14ac:dyDescent="0.25">
      <c r="A450" s="78"/>
      <c r="B450" s="51"/>
      <c r="C450" s="31" t="s">
        <v>12</v>
      </c>
      <c r="D450" s="51"/>
      <c r="E450" s="154"/>
      <c r="F450" s="32"/>
      <c r="G450" s="56"/>
      <c r="H450" s="33">
        <f>SUM(H413:H449)</f>
        <v>174904.48</v>
      </c>
    </row>
    <row r="451" spans="1:8" x14ac:dyDescent="0.25">
      <c r="A451" s="51"/>
      <c r="B451" s="51"/>
      <c r="C451" s="247"/>
      <c r="D451" s="247"/>
      <c r="E451" s="247"/>
      <c r="F451" s="247"/>
      <c r="G451" s="56"/>
      <c r="H451" s="33"/>
    </row>
    <row r="452" spans="1:8" s="30" customFormat="1" outlineLevel="1" x14ac:dyDescent="0.25">
      <c r="A452" s="246" t="s">
        <v>80</v>
      </c>
      <c r="B452" s="246"/>
      <c r="C452" s="246"/>
      <c r="D452" s="246"/>
      <c r="E452" s="246"/>
      <c r="F452" s="246"/>
      <c r="G452" s="246"/>
      <c r="H452" s="246"/>
    </row>
    <row r="453" spans="1:8" s="30" customFormat="1" outlineLevel="2" x14ac:dyDescent="0.25">
      <c r="A453" s="38" t="s">
        <v>535</v>
      </c>
      <c r="B453" s="38"/>
      <c r="C453" s="39" t="s">
        <v>2303</v>
      </c>
      <c r="D453" s="38"/>
      <c r="E453" s="153"/>
      <c r="F453" s="40"/>
      <c r="G453" s="57"/>
      <c r="H453" s="43"/>
    </row>
    <row r="454" spans="1:8" s="30" customFormat="1" ht="47.25" outlineLevel="2" x14ac:dyDescent="0.25">
      <c r="A454" s="27" t="s">
        <v>536</v>
      </c>
      <c r="B454" s="27" t="s">
        <v>482</v>
      </c>
      <c r="C454" s="28" t="s">
        <v>62</v>
      </c>
      <c r="D454" s="27" t="s">
        <v>33</v>
      </c>
      <c r="E454" s="153">
        <v>46</v>
      </c>
      <c r="F454" s="98">
        <v>58.71</v>
      </c>
      <c r="G454" s="57">
        <f t="shared" ref="G454:G505" si="144">TRUNC(F454*(1+$E$2),2)</f>
        <v>74.400000000000006</v>
      </c>
      <c r="H454" s="29">
        <f t="shared" ref="H454:H505" si="145">TRUNC((G454*E454),2)</f>
        <v>3422.4</v>
      </c>
    </row>
    <row r="455" spans="1:8" s="30" customFormat="1" ht="47.25" outlineLevel="2" x14ac:dyDescent="0.25">
      <c r="A455" s="27" t="s">
        <v>537</v>
      </c>
      <c r="B455" s="27" t="s">
        <v>478</v>
      </c>
      <c r="C455" s="28" t="s">
        <v>479</v>
      </c>
      <c r="D455" s="27" t="s">
        <v>33</v>
      </c>
      <c r="E455" s="153">
        <v>59</v>
      </c>
      <c r="F455" s="99">
        <v>108.8</v>
      </c>
      <c r="G455" s="57">
        <f t="shared" si="144"/>
        <v>137.88</v>
      </c>
      <c r="H455" s="29">
        <f t="shared" si="145"/>
        <v>8134.92</v>
      </c>
    </row>
    <row r="456" spans="1:8" s="30" customFormat="1" ht="47.25" outlineLevel="2" x14ac:dyDescent="0.25">
      <c r="A456" s="27" t="s">
        <v>538</v>
      </c>
      <c r="B456" s="27" t="s">
        <v>474</v>
      </c>
      <c r="C456" s="28" t="s">
        <v>475</v>
      </c>
      <c r="D456" s="27" t="s">
        <v>33</v>
      </c>
      <c r="E456" s="153">
        <v>5</v>
      </c>
      <c r="F456" s="98">
        <v>234.03</v>
      </c>
      <c r="G456" s="57">
        <f>TRUNC(F456*(1+$E$2),2)</f>
        <v>296.58</v>
      </c>
      <c r="H456" s="29">
        <f>TRUNC((G456*E456),2)</f>
        <v>1482.9</v>
      </c>
    </row>
    <row r="457" spans="1:8" s="30" customFormat="1" ht="47.25" outlineLevel="2" x14ac:dyDescent="0.25">
      <c r="A457" s="27" t="s">
        <v>539</v>
      </c>
      <c r="B457" s="27" t="s">
        <v>476</v>
      </c>
      <c r="C457" s="28" t="s">
        <v>477</v>
      </c>
      <c r="D457" s="27" t="s">
        <v>33</v>
      </c>
      <c r="E457" s="153">
        <v>19</v>
      </c>
      <c r="F457" s="29">
        <v>196.96</v>
      </c>
      <c r="G457" s="57">
        <f t="shared" ref="G457:G460" si="146">TRUNC(F457*(1+$E$2),2)</f>
        <v>249.6</v>
      </c>
      <c r="H457" s="29">
        <f t="shared" ref="H457:H467" si="147">TRUNC((G457*E457),2)</f>
        <v>4742.3999999999996</v>
      </c>
    </row>
    <row r="458" spans="1:8" s="30" customFormat="1" ht="47.25" outlineLevel="2" x14ac:dyDescent="0.25">
      <c r="A458" s="27" t="s">
        <v>540</v>
      </c>
      <c r="B458" s="27" t="s">
        <v>480</v>
      </c>
      <c r="C458" s="28" t="s">
        <v>481</v>
      </c>
      <c r="D458" s="27" t="s">
        <v>33</v>
      </c>
      <c r="E458" s="153">
        <v>52</v>
      </c>
      <c r="F458" s="57">
        <v>84.42</v>
      </c>
      <c r="G458" s="57">
        <f t="shared" si="146"/>
        <v>106.98</v>
      </c>
      <c r="H458" s="29">
        <f t="shared" si="147"/>
        <v>5562.96</v>
      </c>
    </row>
    <row r="459" spans="1:8" s="30" customFormat="1" ht="47.25" outlineLevel="2" x14ac:dyDescent="0.25">
      <c r="A459" s="27" t="s">
        <v>541</v>
      </c>
      <c r="B459" s="27" t="s">
        <v>1150</v>
      </c>
      <c r="C459" s="28" t="s">
        <v>1111</v>
      </c>
      <c r="D459" s="27" t="s">
        <v>33</v>
      </c>
      <c r="E459" s="153">
        <v>14</v>
      </c>
      <c r="F459" s="57">
        <v>37.75</v>
      </c>
      <c r="G459" s="57">
        <f t="shared" si="146"/>
        <v>47.84</v>
      </c>
      <c r="H459" s="29">
        <f t="shared" si="147"/>
        <v>669.76</v>
      </c>
    </row>
    <row r="460" spans="1:8" s="30" customFormat="1" ht="47.25" outlineLevel="2" x14ac:dyDescent="0.25">
      <c r="A460" s="27" t="s">
        <v>542</v>
      </c>
      <c r="B460" s="27" t="s">
        <v>1151</v>
      </c>
      <c r="C460" s="28" t="s">
        <v>1112</v>
      </c>
      <c r="D460" s="27" t="s">
        <v>33</v>
      </c>
      <c r="E460" s="153">
        <v>74</v>
      </c>
      <c r="F460" s="29">
        <v>4.74</v>
      </c>
      <c r="G460" s="57">
        <f t="shared" si="146"/>
        <v>6</v>
      </c>
      <c r="H460" s="29">
        <f t="shared" si="147"/>
        <v>444</v>
      </c>
    </row>
    <row r="461" spans="1:8" s="30" customFormat="1" ht="47.25" outlineLevel="2" x14ac:dyDescent="0.25">
      <c r="A461" s="27" t="s">
        <v>543</v>
      </c>
      <c r="B461" s="27" t="s">
        <v>494</v>
      </c>
      <c r="C461" s="28" t="s">
        <v>495</v>
      </c>
      <c r="D461" s="27" t="s">
        <v>33</v>
      </c>
      <c r="E461" s="153">
        <v>168</v>
      </c>
      <c r="F461" s="29">
        <v>7.69</v>
      </c>
      <c r="G461" s="57">
        <f>TRUNC(F461*(1+$E$2),2)</f>
        <v>9.74</v>
      </c>
      <c r="H461" s="29">
        <f t="shared" si="147"/>
        <v>1636.32</v>
      </c>
    </row>
    <row r="462" spans="1:8" s="30" customFormat="1" ht="47.25" outlineLevel="2" x14ac:dyDescent="0.25">
      <c r="A462" s="27" t="s">
        <v>544</v>
      </c>
      <c r="B462" s="27" t="s">
        <v>496</v>
      </c>
      <c r="C462" s="28" t="s">
        <v>497</v>
      </c>
      <c r="D462" s="27" t="s">
        <v>33</v>
      </c>
      <c r="E462" s="153">
        <v>118</v>
      </c>
      <c r="F462" s="29">
        <v>14</v>
      </c>
      <c r="G462" s="57">
        <f>TRUNC(F462*(1+$E$2),2)</f>
        <v>17.739999999999998</v>
      </c>
      <c r="H462" s="29">
        <f t="shared" si="147"/>
        <v>2093.3200000000002</v>
      </c>
    </row>
    <row r="463" spans="1:8" s="30" customFormat="1" ht="47.25" outlineLevel="2" x14ac:dyDescent="0.25">
      <c r="A463" s="27" t="s">
        <v>545</v>
      </c>
      <c r="B463" s="27" t="s">
        <v>498</v>
      </c>
      <c r="C463" s="28" t="s">
        <v>499</v>
      </c>
      <c r="D463" s="27" t="s">
        <v>33</v>
      </c>
      <c r="E463" s="153">
        <v>36</v>
      </c>
      <c r="F463" s="29">
        <v>20.55</v>
      </c>
      <c r="G463" s="57">
        <f>TRUNC(F463*(1+$E$2),2)</f>
        <v>26.04</v>
      </c>
      <c r="H463" s="29">
        <f t="shared" si="147"/>
        <v>937.44</v>
      </c>
    </row>
    <row r="464" spans="1:8" s="30" customFormat="1" ht="47.25" outlineLevel="2" x14ac:dyDescent="0.25">
      <c r="A464" s="27" t="s">
        <v>546</v>
      </c>
      <c r="B464" s="27" t="s">
        <v>500</v>
      </c>
      <c r="C464" s="28" t="s">
        <v>501</v>
      </c>
      <c r="D464" s="27" t="s">
        <v>33</v>
      </c>
      <c r="E464" s="153">
        <v>10</v>
      </c>
      <c r="F464" s="29">
        <v>29.34</v>
      </c>
      <c r="G464" s="57">
        <f>TRUNC(F464*(1+$E$2),2)</f>
        <v>37.18</v>
      </c>
      <c r="H464" s="29">
        <f t="shared" si="147"/>
        <v>371.8</v>
      </c>
    </row>
    <row r="465" spans="1:8" s="30" customFormat="1" ht="31.5" outlineLevel="2" x14ac:dyDescent="0.25">
      <c r="A465" s="27" t="s">
        <v>547</v>
      </c>
      <c r="B465" s="27" t="s">
        <v>1152</v>
      </c>
      <c r="C465" s="28" t="s">
        <v>1113</v>
      </c>
      <c r="D465" s="27" t="s">
        <v>33</v>
      </c>
      <c r="E465" s="153">
        <v>7</v>
      </c>
      <c r="F465" s="29">
        <v>13.37</v>
      </c>
      <c r="G465" s="57">
        <f>TRUNC(F465*(1+$E$2),2)</f>
        <v>16.940000000000001</v>
      </c>
      <c r="H465" s="29">
        <f t="shared" si="147"/>
        <v>118.58</v>
      </c>
    </row>
    <row r="466" spans="1:8" s="30" customFormat="1" ht="31.5" outlineLevel="2" x14ac:dyDescent="0.25">
      <c r="A466" s="27" t="s">
        <v>548</v>
      </c>
      <c r="B466" s="27" t="s">
        <v>504</v>
      </c>
      <c r="C466" s="28" t="s">
        <v>505</v>
      </c>
      <c r="D466" s="27" t="s">
        <v>33</v>
      </c>
      <c r="E466" s="159">
        <v>54</v>
      </c>
      <c r="F466" s="29">
        <v>26.08</v>
      </c>
      <c r="G466" s="57">
        <f t="shared" ref="G466:G467" si="148">TRUNC(F466*(1+$E$2),2)</f>
        <v>33.049999999999997</v>
      </c>
      <c r="H466" s="29">
        <f t="shared" si="147"/>
        <v>1784.7</v>
      </c>
    </row>
    <row r="467" spans="1:8" s="30" customFormat="1" ht="31.5" outlineLevel="2" x14ac:dyDescent="0.25">
      <c r="A467" s="27" t="s">
        <v>549</v>
      </c>
      <c r="B467" s="27" t="s">
        <v>502</v>
      </c>
      <c r="C467" s="28" t="s">
        <v>503</v>
      </c>
      <c r="D467" s="27" t="s">
        <v>33</v>
      </c>
      <c r="E467" s="153">
        <v>5</v>
      </c>
      <c r="F467" s="99">
        <v>10.19</v>
      </c>
      <c r="G467" s="57">
        <f t="shared" si="148"/>
        <v>12.91</v>
      </c>
      <c r="H467" s="29">
        <f t="shared" si="147"/>
        <v>64.55</v>
      </c>
    </row>
    <row r="468" spans="1:8" s="30" customFormat="1" ht="31.5" outlineLevel="2" x14ac:dyDescent="0.25">
      <c r="A468" s="27" t="s">
        <v>550</v>
      </c>
      <c r="B468" s="27" t="s">
        <v>1153</v>
      </c>
      <c r="C468" s="28" t="s">
        <v>1114</v>
      </c>
      <c r="D468" s="27" t="s">
        <v>33</v>
      </c>
      <c r="E468" s="153">
        <v>146</v>
      </c>
      <c r="F468" s="98">
        <v>6.03</v>
      </c>
      <c r="G468" s="57">
        <f>TRUNC(F468*(1+$E$2),2)</f>
        <v>7.64</v>
      </c>
      <c r="H468" s="29">
        <f>TRUNC((G468*E468),2)</f>
        <v>1115.44</v>
      </c>
    </row>
    <row r="469" spans="1:8" s="30" customFormat="1" ht="47.25" outlineLevel="2" x14ac:dyDescent="0.25">
      <c r="A469" s="27" t="s">
        <v>551</v>
      </c>
      <c r="B469" s="27" t="s">
        <v>1154</v>
      </c>
      <c r="C469" s="28" t="s">
        <v>1115</v>
      </c>
      <c r="D469" s="27" t="s">
        <v>33</v>
      </c>
      <c r="E469" s="153">
        <v>124</v>
      </c>
      <c r="F469" s="29">
        <v>11.7</v>
      </c>
      <c r="G469" s="57">
        <f t="shared" ref="G469:G472" si="149">TRUNC(F469*(1+$E$2),2)</f>
        <v>14.82</v>
      </c>
      <c r="H469" s="29">
        <f t="shared" ref="H469:H478" si="150">TRUNC((G469*E469),2)</f>
        <v>1837.68</v>
      </c>
    </row>
    <row r="470" spans="1:8" s="30" customFormat="1" ht="31.5" outlineLevel="2" x14ac:dyDescent="0.25">
      <c r="A470" s="27" t="s">
        <v>552</v>
      </c>
      <c r="B470" s="27" t="s">
        <v>506</v>
      </c>
      <c r="C470" s="28" t="s">
        <v>507</v>
      </c>
      <c r="D470" s="27" t="s">
        <v>33</v>
      </c>
      <c r="E470" s="153">
        <v>39</v>
      </c>
      <c r="F470" s="57">
        <v>23.63</v>
      </c>
      <c r="G470" s="57">
        <f t="shared" si="149"/>
        <v>29.94</v>
      </c>
      <c r="H470" s="29">
        <f t="shared" si="150"/>
        <v>1167.6600000000001</v>
      </c>
    </row>
    <row r="471" spans="1:8" s="30" customFormat="1" ht="31.5" outlineLevel="2" x14ac:dyDescent="0.25">
      <c r="A471" s="27" t="s">
        <v>553</v>
      </c>
      <c r="B471" s="27" t="s">
        <v>508</v>
      </c>
      <c r="C471" s="28" t="s">
        <v>509</v>
      </c>
      <c r="D471" s="27" t="s">
        <v>33</v>
      </c>
      <c r="E471" s="153">
        <v>119</v>
      </c>
      <c r="F471" s="57">
        <v>71.650000000000006</v>
      </c>
      <c r="G471" s="57">
        <f t="shared" si="149"/>
        <v>90.8</v>
      </c>
      <c r="H471" s="29">
        <f t="shared" si="150"/>
        <v>10805.2</v>
      </c>
    </row>
    <row r="472" spans="1:8" s="30" customFormat="1" ht="31.5" outlineLevel="2" x14ac:dyDescent="0.25">
      <c r="A472" s="27" t="s">
        <v>554</v>
      </c>
      <c r="B472" s="27" t="s">
        <v>508</v>
      </c>
      <c r="C472" s="28" t="s">
        <v>509</v>
      </c>
      <c r="D472" s="27" t="s">
        <v>33</v>
      </c>
      <c r="E472" s="153">
        <v>22</v>
      </c>
      <c r="F472" s="29">
        <v>71.650000000000006</v>
      </c>
      <c r="G472" s="57">
        <f t="shared" si="149"/>
        <v>90.8</v>
      </c>
      <c r="H472" s="29">
        <f t="shared" si="150"/>
        <v>1997.6</v>
      </c>
    </row>
    <row r="473" spans="1:8" s="30" customFormat="1" ht="31.5" outlineLevel="2" x14ac:dyDescent="0.25">
      <c r="A473" s="27" t="s">
        <v>555</v>
      </c>
      <c r="B473" s="27" t="s">
        <v>1155</v>
      </c>
      <c r="C473" s="28" t="s">
        <v>1116</v>
      </c>
      <c r="D473" s="27" t="s">
        <v>33</v>
      </c>
      <c r="E473" s="153">
        <v>46</v>
      </c>
      <c r="F473" s="29">
        <v>8.66</v>
      </c>
      <c r="G473" s="57">
        <f>TRUNC(F473*(1+$E$2),2)</f>
        <v>10.97</v>
      </c>
      <c r="H473" s="29">
        <f t="shared" si="150"/>
        <v>504.62</v>
      </c>
    </row>
    <row r="474" spans="1:8" s="30" customFormat="1" outlineLevel="2" x14ac:dyDescent="0.25">
      <c r="A474" s="27" t="s">
        <v>556</v>
      </c>
      <c r="B474" s="27" t="s">
        <v>1156</v>
      </c>
      <c r="C474" s="28" t="s">
        <v>1117</v>
      </c>
      <c r="D474" s="27" t="s">
        <v>995</v>
      </c>
      <c r="E474" s="153">
        <v>2</v>
      </c>
      <c r="F474" s="29">
        <v>22.22</v>
      </c>
      <c r="G474" s="57">
        <f>TRUNC(F474*(1+$E$2),2)</f>
        <v>28.15</v>
      </c>
      <c r="H474" s="29">
        <f t="shared" si="150"/>
        <v>56.3</v>
      </c>
    </row>
    <row r="475" spans="1:8" s="30" customFormat="1" ht="31.5" outlineLevel="2" x14ac:dyDescent="0.25">
      <c r="A475" s="27" t="s">
        <v>557</v>
      </c>
      <c r="B475" s="27" t="s">
        <v>1157</v>
      </c>
      <c r="C475" s="28" t="s">
        <v>1118</v>
      </c>
      <c r="D475" s="27" t="s">
        <v>36</v>
      </c>
      <c r="E475" s="153">
        <v>297</v>
      </c>
      <c r="F475" s="29">
        <v>14.62</v>
      </c>
      <c r="G475" s="57">
        <f>TRUNC(F475*(1+$E$2),2)</f>
        <v>18.52</v>
      </c>
      <c r="H475" s="29">
        <f t="shared" si="150"/>
        <v>5500.44</v>
      </c>
    </row>
    <row r="476" spans="1:8" s="30" customFormat="1" ht="31.5" outlineLevel="2" x14ac:dyDescent="0.25">
      <c r="A476" s="27" t="s">
        <v>558</v>
      </c>
      <c r="B476" s="27" t="s">
        <v>510</v>
      </c>
      <c r="C476" s="28" t="s">
        <v>63</v>
      </c>
      <c r="D476" s="27" t="s">
        <v>36</v>
      </c>
      <c r="E476" s="153">
        <v>314</v>
      </c>
      <c r="F476" s="29">
        <v>10.77</v>
      </c>
      <c r="G476" s="57">
        <f>TRUNC(F476*(1+$E$2),2)</f>
        <v>13.64</v>
      </c>
      <c r="H476" s="29">
        <f t="shared" si="150"/>
        <v>4282.96</v>
      </c>
    </row>
    <row r="477" spans="1:8" s="30" customFormat="1" ht="31.5" outlineLevel="2" x14ac:dyDescent="0.25">
      <c r="A477" s="27" t="s">
        <v>559</v>
      </c>
      <c r="B477" s="27" t="s">
        <v>511</v>
      </c>
      <c r="C477" s="28" t="s">
        <v>512</v>
      </c>
      <c r="D477" s="27" t="s">
        <v>36</v>
      </c>
      <c r="E477" s="153">
        <v>220</v>
      </c>
      <c r="F477" s="29">
        <v>17.71</v>
      </c>
      <c r="G477" s="57">
        <f>TRUNC(F477*(1+$E$2),2)</f>
        <v>22.44</v>
      </c>
      <c r="H477" s="29">
        <f t="shared" si="150"/>
        <v>4936.8</v>
      </c>
    </row>
    <row r="478" spans="1:8" s="30" customFormat="1" ht="31.5" outlineLevel="2" x14ac:dyDescent="0.25">
      <c r="A478" s="27" t="s">
        <v>560</v>
      </c>
      <c r="B478" s="27" t="s">
        <v>513</v>
      </c>
      <c r="C478" s="28" t="s">
        <v>514</v>
      </c>
      <c r="D478" s="27" t="s">
        <v>36</v>
      </c>
      <c r="E478" s="159">
        <v>525</v>
      </c>
      <c r="F478" s="29">
        <v>29.19</v>
      </c>
      <c r="G478" s="57">
        <f t="shared" ref="G478" si="151">TRUNC(F478*(1+$E$2),2)</f>
        <v>36.99</v>
      </c>
      <c r="H478" s="29">
        <f t="shared" si="150"/>
        <v>19419.75</v>
      </c>
    </row>
    <row r="479" spans="1:8" s="30" customFormat="1" ht="31.5" outlineLevel="2" x14ac:dyDescent="0.25">
      <c r="A479" s="27" t="s">
        <v>561</v>
      </c>
      <c r="B479" s="27" t="s">
        <v>515</v>
      </c>
      <c r="C479" s="28" t="s">
        <v>516</v>
      </c>
      <c r="D479" s="27" t="s">
        <v>36</v>
      </c>
      <c r="E479" s="153">
        <v>267</v>
      </c>
      <c r="F479" s="99">
        <v>36.299999999999997</v>
      </c>
      <c r="G479" s="57">
        <f t="shared" ref="G479" si="152">TRUNC(F479*(1+$E$2),2)</f>
        <v>46</v>
      </c>
      <c r="H479" s="29">
        <f t="shared" ref="H479" si="153">TRUNC((G479*E479),2)</f>
        <v>12282</v>
      </c>
    </row>
    <row r="480" spans="1:8" s="30" customFormat="1" ht="31.5" outlineLevel="2" x14ac:dyDescent="0.25">
      <c r="A480" s="27" t="s">
        <v>562</v>
      </c>
      <c r="B480" s="27" t="s">
        <v>527</v>
      </c>
      <c r="C480" s="28" t="s">
        <v>528</v>
      </c>
      <c r="D480" s="27" t="s">
        <v>33</v>
      </c>
      <c r="E480" s="153">
        <v>58</v>
      </c>
      <c r="F480" s="98">
        <v>48.21</v>
      </c>
      <c r="G480" s="57">
        <f>TRUNC(F480*(1+$E$2),2)</f>
        <v>61.09</v>
      </c>
      <c r="H480" s="29">
        <f>TRUNC((G480*E480),2)</f>
        <v>3543.22</v>
      </c>
    </row>
    <row r="481" spans="1:8" s="30" customFormat="1" ht="31.5" outlineLevel="2" x14ac:dyDescent="0.25">
      <c r="A481" s="27" t="s">
        <v>563</v>
      </c>
      <c r="B481" s="27" t="s">
        <v>525</v>
      </c>
      <c r="C481" s="28" t="s">
        <v>526</v>
      </c>
      <c r="D481" s="27" t="s">
        <v>33</v>
      </c>
      <c r="E481" s="153">
        <v>34</v>
      </c>
      <c r="F481" s="29">
        <v>14.17</v>
      </c>
      <c r="G481" s="57">
        <f t="shared" ref="G481:G484" si="154">TRUNC(F481*(1+$E$2),2)</f>
        <v>17.95</v>
      </c>
      <c r="H481" s="29">
        <f t="shared" ref="H481:H491" si="155">TRUNC((G481*E481),2)</f>
        <v>610.29999999999995</v>
      </c>
    </row>
    <row r="482" spans="1:8" s="30" customFormat="1" ht="31.5" outlineLevel="2" x14ac:dyDescent="0.25">
      <c r="A482" s="27" t="s">
        <v>564</v>
      </c>
      <c r="B482" s="27" t="s">
        <v>529</v>
      </c>
      <c r="C482" s="28" t="s">
        <v>530</v>
      </c>
      <c r="D482" s="27" t="s">
        <v>33</v>
      </c>
      <c r="E482" s="153">
        <v>27</v>
      </c>
      <c r="F482" s="57">
        <v>68.78</v>
      </c>
      <c r="G482" s="57">
        <f t="shared" si="154"/>
        <v>87.16</v>
      </c>
      <c r="H482" s="29">
        <f t="shared" si="155"/>
        <v>2353.3200000000002</v>
      </c>
    </row>
    <row r="483" spans="1:8" s="30" customFormat="1" outlineLevel="2" x14ac:dyDescent="0.25">
      <c r="A483" s="27" t="s">
        <v>565</v>
      </c>
      <c r="B483" s="27" t="s">
        <v>1158</v>
      </c>
      <c r="C483" s="28" t="s">
        <v>1119</v>
      </c>
      <c r="D483" s="27" t="s">
        <v>995</v>
      </c>
      <c r="E483" s="153">
        <v>6</v>
      </c>
      <c r="F483" s="57">
        <v>8.48</v>
      </c>
      <c r="G483" s="57">
        <f t="shared" si="154"/>
        <v>10.74</v>
      </c>
      <c r="H483" s="29">
        <f t="shared" si="155"/>
        <v>64.44</v>
      </c>
    </row>
    <row r="484" spans="1:8" s="30" customFormat="1" ht="47.25" outlineLevel="2" x14ac:dyDescent="0.25">
      <c r="A484" s="27" t="s">
        <v>566</v>
      </c>
      <c r="B484" s="27" t="s">
        <v>533</v>
      </c>
      <c r="C484" s="28" t="s">
        <v>534</v>
      </c>
      <c r="D484" s="27" t="s">
        <v>33</v>
      </c>
      <c r="E484" s="153">
        <v>20</v>
      </c>
      <c r="F484" s="29">
        <v>15.22</v>
      </c>
      <c r="G484" s="57">
        <f t="shared" si="154"/>
        <v>19.28</v>
      </c>
      <c r="H484" s="29">
        <f t="shared" si="155"/>
        <v>385.6</v>
      </c>
    </row>
    <row r="485" spans="1:8" s="30" customFormat="1" ht="31.5" outlineLevel="2" x14ac:dyDescent="0.25">
      <c r="A485" s="27" t="s">
        <v>567</v>
      </c>
      <c r="B485" s="27" t="s">
        <v>1159</v>
      </c>
      <c r="C485" s="28" t="s">
        <v>1120</v>
      </c>
      <c r="D485" s="27" t="s">
        <v>33</v>
      </c>
      <c r="E485" s="153">
        <v>15</v>
      </c>
      <c r="F485" s="29">
        <v>6.1</v>
      </c>
      <c r="G485" s="57">
        <f>TRUNC(F485*(1+$E$2),2)</f>
        <v>7.73</v>
      </c>
      <c r="H485" s="29">
        <f t="shared" si="155"/>
        <v>115.95</v>
      </c>
    </row>
    <row r="486" spans="1:8" s="30" customFormat="1" ht="31.5" outlineLevel="2" x14ac:dyDescent="0.25">
      <c r="A486" s="27" t="s">
        <v>568</v>
      </c>
      <c r="B486" s="27" t="s">
        <v>517</v>
      </c>
      <c r="C486" s="28" t="s">
        <v>518</v>
      </c>
      <c r="D486" s="27" t="s">
        <v>33</v>
      </c>
      <c r="E486" s="153">
        <v>32</v>
      </c>
      <c r="F486" s="29">
        <v>14.94</v>
      </c>
      <c r="G486" s="57">
        <f>TRUNC(F486*(1+$E$2),2)</f>
        <v>18.93</v>
      </c>
      <c r="H486" s="29">
        <f t="shared" si="155"/>
        <v>605.76</v>
      </c>
    </row>
    <row r="487" spans="1:8" s="30" customFormat="1" ht="31.5" outlineLevel="2" x14ac:dyDescent="0.25">
      <c r="A487" s="27" t="s">
        <v>569</v>
      </c>
      <c r="B487" s="27" t="s">
        <v>519</v>
      </c>
      <c r="C487" s="28" t="s">
        <v>520</v>
      </c>
      <c r="D487" s="27" t="s">
        <v>33</v>
      </c>
      <c r="E487" s="153">
        <v>76</v>
      </c>
      <c r="F487" s="29">
        <v>30.41</v>
      </c>
      <c r="G487" s="57">
        <f>TRUNC(F487*(1+$E$2),2)</f>
        <v>38.53</v>
      </c>
      <c r="H487" s="29">
        <f t="shared" si="155"/>
        <v>2928.28</v>
      </c>
    </row>
    <row r="488" spans="1:8" s="30" customFormat="1" ht="31.5" outlineLevel="2" x14ac:dyDescent="0.25">
      <c r="A488" s="27" t="s">
        <v>570</v>
      </c>
      <c r="B488" s="27" t="s">
        <v>521</v>
      </c>
      <c r="C488" s="28" t="s">
        <v>522</v>
      </c>
      <c r="D488" s="27" t="s">
        <v>33</v>
      </c>
      <c r="E488" s="153">
        <v>14</v>
      </c>
      <c r="F488" s="29">
        <v>55.28</v>
      </c>
      <c r="G488" s="57">
        <f>TRUNC(F488*(1+$E$2),2)</f>
        <v>70.05</v>
      </c>
      <c r="H488" s="29">
        <f t="shared" si="155"/>
        <v>980.7</v>
      </c>
    </row>
    <row r="489" spans="1:8" s="30" customFormat="1" ht="31.5" outlineLevel="2" x14ac:dyDescent="0.25">
      <c r="A489" s="27" t="s">
        <v>571</v>
      </c>
      <c r="B489" s="27" t="s">
        <v>523</v>
      </c>
      <c r="C489" s="28" t="s">
        <v>524</v>
      </c>
      <c r="D489" s="27" t="s">
        <v>33</v>
      </c>
      <c r="E489" s="153">
        <v>1</v>
      </c>
      <c r="F489" s="29">
        <v>83.26</v>
      </c>
      <c r="G489" s="57">
        <f>TRUNC(F489*(1+$E$2),2)</f>
        <v>105.51</v>
      </c>
      <c r="H489" s="29">
        <f t="shared" si="155"/>
        <v>105.51</v>
      </c>
    </row>
    <row r="490" spans="1:8" s="30" customFormat="1" ht="63" outlineLevel="2" x14ac:dyDescent="0.25">
      <c r="A490" s="27" t="s">
        <v>572</v>
      </c>
      <c r="B490" s="27" t="s">
        <v>1160</v>
      </c>
      <c r="C490" s="28" t="s">
        <v>1121</v>
      </c>
      <c r="D490" s="27" t="s">
        <v>33</v>
      </c>
      <c r="E490" s="159">
        <v>89</v>
      </c>
      <c r="F490" s="29">
        <v>7.44</v>
      </c>
      <c r="G490" s="57">
        <f t="shared" ref="G490:G491" si="156">TRUNC(F490*(1+$E$2),2)</f>
        <v>9.42</v>
      </c>
      <c r="H490" s="29">
        <f t="shared" si="155"/>
        <v>838.38</v>
      </c>
    </row>
    <row r="491" spans="1:8" s="30" customFormat="1" ht="47.25" outlineLevel="2" x14ac:dyDescent="0.25">
      <c r="A491" s="27" t="s">
        <v>573</v>
      </c>
      <c r="B491" s="27" t="s">
        <v>531</v>
      </c>
      <c r="C491" s="28" t="s">
        <v>532</v>
      </c>
      <c r="D491" s="27" t="s">
        <v>33</v>
      </c>
      <c r="E491" s="153">
        <v>86</v>
      </c>
      <c r="F491" s="99">
        <v>9.84</v>
      </c>
      <c r="G491" s="57">
        <f t="shared" si="156"/>
        <v>12.47</v>
      </c>
      <c r="H491" s="29">
        <f t="shared" si="155"/>
        <v>1072.42</v>
      </c>
    </row>
    <row r="492" spans="1:8" s="30" customFormat="1" ht="31.5" outlineLevel="2" x14ac:dyDescent="0.25">
      <c r="A492" s="27" t="s">
        <v>574</v>
      </c>
      <c r="B492" s="27" t="s">
        <v>1161</v>
      </c>
      <c r="C492" s="28" t="s">
        <v>1122</v>
      </c>
      <c r="D492" s="27" t="s">
        <v>36</v>
      </c>
      <c r="E492" s="153">
        <v>2.6</v>
      </c>
      <c r="F492" s="98">
        <v>6.29</v>
      </c>
      <c r="G492" s="57">
        <f>TRUNC(F492*(1+$E$2),2)</f>
        <v>7.97</v>
      </c>
      <c r="H492" s="29">
        <f>TRUNC((G492*E492),2)</f>
        <v>20.72</v>
      </c>
    </row>
    <row r="493" spans="1:8" s="30" customFormat="1" outlineLevel="2" x14ac:dyDescent="0.25">
      <c r="A493" s="27" t="s">
        <v>575</v>
      </c>
      <c r="B493" s="27" t="s">
        <v>1162</v>
      </c>
      <c r="C493" s="28" t="s">
        <v>1123</v>
      </c>
      <c r="D493" s="27" t="s">
        <v>33</v>
      </c>
      <c r="E493" s="153">
        <v>2</v>
      </c>
      <c r="F493" s="29">
        <v>50.7</v>
      </c>
      <c r="G493" s="57">
        <f t="shared" ref="G493:G496" si="157">TRUNC(F493*(1+$E$2),2)</f>
        <v>64.25</v>
      </c>
      <c r="H493" s="29">
        <f t="shared" ref="H493:H502" si="158">TRUNC((G493*E493),2)</f>
        <v>128.5</v>
      </c>
    </row>
    <row r="494" spans="1:8" s="30" customFormat="1" ht="31.5" outlineLevel="2" x14ac:dyDescent="0.25">
      <c r="A494" s="27" t="s">
        <v>576</v>
      </c>
      <c r="B494" s="27" t="s">
        <v>1163</v>
      </c>
      <c r="C494" s="28" t="s">
        <v>1124</v>
      </c>
      <c r="D494" s="27" t="s">
        <v>33</v>
      </c>
      <c r="E494" s="153">
        <v>3</v>
      </c>
      <c r="F494" s="57">
        <v>64.099999999999994</v>
      </c>
      <c r="G494" s="57">
        <f t="shared" si="157"/>
        <v>81.23</v>
      </c>
      <c r="H494" s="29">
        <f t="shared" si="158"/>
        <v>243.69</v>
      </c>
    </row>
    <row r="495" spans="1:8" s="30" customFormat="1" ht="31.5" outlineLevel="2" x14ac:dyDescent="0.25">
      <c r="A495" s="27" t="s">
        <v>577</v>
      </c>
      <c r="B495" s="27" t="s">
        <v>1164</v>
      </c>
      <c r="C495" s="28" t="s">
        <v>1125</v>
      </c>
      <c r="D495" s="27" t="s">
        <v>33</v>
      </c>
      <c r="E495" s="153">
        <v>3</v>
      </c>
      <c r="F495" s="57">
        <v>24.81</v>
      </c>
      <c r="G495" s="57">
        <f t="shared" si="157"/>
        <v>31.44</v>
      </c>
      <c r="H495" s="29">
        <f t="shared" si="158"/>
        <v>94.32</v>
      </c>
    </row>
    <row r="496" spans="1:8" s="30" customFormat="1" outlineLevel="2" x14ac:dyDescent="0.25">
      <c r="A496" s="27" t="s">
        <v>578</v>
      </c>
      <c r="B496" s="27" t="s">
        <v>1165</v>
      </c>
      <c r="C496" s="28" t="s">
        <v>1126</v>
      </c>
      <c r="D496" s="27" t="s">
        <v>33</v>
      </c>
      <c r="E496" s="153">
        <v>2</v>
      </c>
      <c r="F496" s="29">
        <v>1218.23</v>
      </c>
      <c r="G496" s="57">
        <f t="shared" si="157"/>
        <v>1543.86</v>
      </c>
      <c r="H496" s="29">
        <f t="shared" si="158"/>
        <v>3087.72</v>
      </c>
    </row>
    <row r="497" spans="1:8" s="30" customFormat="1" ht="47.25" outlineLevel="2" x14ac:dyDescent="0.25">
      <c r="A497" s="27" t="s">
        <v>579</v>
      </c>
      <c r="B497" s="27" t="s">
        <v>492</v>
      </c>
      <c r="C497" s="28" t="s">
        <v>493</v>
      </c>
      <c r="D497" s="27" t="s">
        <v>33</v>
      </c>
      <c r="E497" s="153">
        <v>5</v>
      </c>
      <c r="F497" s="29">
        <v>179.6</v>
      </c>
      <c r="G497" s="57">
        <f>TRUNC(F497*(1+$E$2),2)</f>
        <v>227.6</v>
      </c>
      <c r="H497" s="29">
        <f t="shared" si="158"/>
        <v>1138</v>
      </c>
    </row>
    <row r="498" spans="1:8" s="30" customFormat="1" ht="31.5" outlineLevel="2" x14ac:dyDescent="0.25">
      <c r="A498" s="27" t="s">
        <v>580</v>
      </c>
      <c r="B498" s="27" t="s">
        <v>1166</v>
      </c>
      <c r="C498" s="28" t="s">
        <v>1127</v>
      </c>
      <c r="D498" s="27" t="s">
        <v>40</v>
      </c>
      <c r="E498" s="153">
        <v>18.5</v>
      </c>
      <c r="F498" s="29">
        <v>28.21</v>
      </c>
      <c r="G498" s="57">
        <f>TRUNC(F498*(1+$E$2),2)</f>
        <v>35.75</v>
      </c>
      <c r="H498" s="29">
        <f t="shared" si="158"/>
        <v>661.37</v>
      </c>
    </row>
    <row r="499" spans="1:8" s="30" customFormat="1" ht="31.5" outlineLevel="2" x14ac:dyDescent="0.25">
      <c r="A499" s="27" t="s">
        <v>581</v>
      </c>
      <c r="B499" s="27" t="s">
        <v>205</v>
      </c>
      <c r="C499" s="28" t="s">
        <v>206</v>
      </c>
      <c r="D499" s="27" t="s">
        <v>40</v>
      </c>
      <c r="E499" s="153">
        <v>18.5</v>
      </c>
      <c r="F499" s="29">
        <v>10.79</v>
      </c>
      <c r="G499" s="57">
        <f>TRUNC(F499*(1+$E$2),2)</f>
        <v>13.67</v>
      </c>
      <c r="H499" s="29">
        <f t="shared" si="158"/>
        <v>252.89</v>
      </c>
    </row>
    <row r="500" spans="1:8" s="30" customFormat="1" outlineLevel="2" x14ac:dyDescent="0.25">
      <c r="A500" s="27" t="s">
        <v>582</v>
      </c>
      <c r="B500" s="27" t="s">
        <v>2191</v>
      </c>
      <c r="C500" s="28" t="s">
        <v>2190</v>
      </c>
      <c r="D500" s="27" t="s">
        <v>33</v>
      </c>
      <c r="E500" s="153">
        <v>27</v>
      </c>
      <c r="F500" s="29">
        <v>252.64</v>
      </c>
      <c r="G500" s="57">
        <f>TRUNC(F500*(1+$E$2),2)</f>
        <v>320.17</v>
      </c>
      <c r="H500" s="29">
        <f t="shared" si="158"/>
        <v>8644.59</v>
      </c>
    </row>
    <row r="501" spans="1:8" s="30" customFormat="1" outlineLevel="2" x14ac:dyDescent="0.25">
      <c r="A501" s="27" t="s">
        <v>583</v>
      </c>
      <c r="B501" s="27" t="s">
        <v>2192</v>
      </c>
      <c r="C501" s="28" t="s">
        <v>2201</v>
      </c>
      <c r="D501" s="27" t="s">
        <v>33</v>
      </c>
      <c r="E501" s="153">
        <v>27</v>
      </c>
      <c r="F501" s="29">
        <v>3107.65</v>
      </c>
      <c r="G501" s="57">
        <f>TRUNC(F501*(1+$E$2),2)</f>
        <v>3938.32</v>
      </c>
      <c r="H501" s="29">
        <f t="shared" si="158"/>
        <v>106334.64</v>
      </c>
    </row>
    <row r="502" spans="1:8" s="30" customFormat="1" outlineLevel="2" x14ac:dyDescent="0.25">
      <c r="A502" s="27" t="s">
        <v>584</v>
      </c>
      <c r="B502" s="27" t="s">
        <v>2193</v>
      </c>
      <c r="C502" s="28" t="s">
        <v>2200</v>
      </c>
      <c r="D502" s="27" t="s">
        <v>33</v>
      </c>
      <c r="E502" s="159">
        <v>27</v>
      </c>
      <c r="F502" s="29">
        <v>399.66</v>
      </c>
      <c r="G502" s="57">
        <f t="shared" ref="G502" si="159">TRUNC(F502*(1+$E$2),2)</f>
        <v>506.48</v>
      </c>
      <c r="H502" s="29">
        <f t="shared" si="158"/>
        <v>13674.96</v>
      </c>
    </row>
    <row r="503" spans="1:8" s="30" customFormat="1" ht="31.5" outlineLevel="2" x14ac:dyDescent="0.25">
      <c r="A503" s="27" t="s">
        <v>585</v>
      </c>
      <c r="B503" s="27">
        <v>99635</v>
      </c>
      <c r="C503" s="28" t="s">
        <v>485</v>
      </c>
      <c r="D503" s="27" t="s">
        <v>33</v>
      </c>
      <c r="E503" s="153">
        <v>52</v>
      </c>
      <c r="F503" s="99">
        <v>195.88</v>
      </c>
      <c r="G503" s="57">
        <f t="shared" si="144"/>
        <v>248.23</v>
      </c>
      <c r="H503" s="29">
        <f t="shared" si="145"/>
        <v>12907.96</v>
      </c>
    </row>
    <row r="504" spans="1:8" s="30" customFormat="1" ht="47.25" outlineLevel="2" x14ac:dyDescent="0.25">
      <c r="A504" s="27" t="s">
        <v>586</v>
      </c>
      <c r="B504" s="27">
        <v>95470</v>
      </c>
      <c r="C504" s="28" t="s">
        <v>2203</v>
      </c>
      <c r="D504" s="27" t="s">
        <v>33</v>
      </c>
      <c r="E504" s="153">
        <v>52</v>
      </c>
      <c r="F504" s="99">
        <v>176.71</v>
      </c>
      <c r="G504" s="57">
        <f t="shared" si="144"/>
        <v>223.94</v>
      </c>
      <c r="H504" s="29">
        <f t="shared" si="145"/>
        <v>11644.88</v>
      </c>
    </row>
    <row r="505" spans="1:8" s="30" customFormat="1" ht="63.75" customHeight="1" outlineLevel="2" x14ac:dyDescent="0.25">
      <c r="A505" s="27" t="s">
        <v>587</v>
      </c>
      <c r="B505" s="27">
        <v>95472</v>
      </c>
      <c r="C505" s="28" t="s">
        <v>72</v>
      </c>
      <c r="D505" s="27" t="s">
        <v>33</v>
      </c>
      <c r="E505" s="153">
        <v>10</v>
      </c>
      <c r="F505" s="99">
        <v>605.98</v>
      </c>
      <c r="G505" s="57">
        <f t="shared" si="144"/>
        <v>767.95</v>
      </c>
      <c r="H505" s="29">
        <f t="shared" si="145"/>
        <v>7679.5</v>
      </c>
    </row>
    <row r="506" spans="1:8" s="30" customFormat="1" ht="31.5" outlineLevel="2" x14ac:dyDescent="0.25">
      <c r="A506" s="27" t="s">
        <v>588</v>
      </c>
      <c r="B506" s="27" t="s">
        <v>489</v>
      </c>
      <c r="C506" s="28" t="s">
        <v>490</v>
      </c>
      <c r="D506" s="27" t="s">
        <v>33</v>
      </c>
      <c r="E506" s="153">
        <v>9</v>
      </c>
      <c r="F506" s="29">
        <v>364.3</v>
      </c>
      <c r="G506" s="57">
        <f>TRUNC(F506*(1+$E$2),2)</f>
        <v>461.67</v>
      </c>
      <c r="H506" s="29">
        <f t="shared" ref="H506:H510" si="160">TRUNC((G506*E506),2)</f>
        <v>4155.03</v>
      </c>
    </row>
    <row r="507" spans="1:8" s="30" customFormat="1" ht="31.5" outlineLevel="2" x14ac:dyDescent="0.25">
      <c r="A507" s="27" t="s">
        <v>589</v>
      </c>
      <c r="B507" s="27" t="s">
        <v>491</v>
      </c>
      <c r="C507" s="28" t="s">
        <v>69</v>
      </c>
      <c r="D507" s="27" t="s">
        <v>33</v>
      </c>
      <c r="E507" s="153">
        <v>8</v>
      </c>
      <c r="F507" s="29">
        <v>37.659999999999997</v>
      </c>
      <c r="G507" s="57">
        <f>TRUNC(F507*(1+$E$2),2)</f>
        <v>47.72</v>
      </c>
      <c r="H507" s="29">
        <f t="shared" si="160"/>
        <v>381.76</v>
      </c>
    </row>
    <row r="508" spans="1:8" s="30" customFormat="1" ht="31.5" outlineLevel="2" x14ac:dyDescent="0.25">
      <c r="A508" s="27" t="s">
        <v>590</v>
      </c>
      <c r="B508" s="27" t="s">
        <v>1167</v>
      </c>
      <c r="C508" s="28" t="s">
        <v>1128</v>
      </c>
      <c r="D508" s="27" t="s">
        <v>33</v>
      </c>
      <c r="E508" s="153">
        <v>26</v>
      </c>
      <c r="F508" s="29">
        <v>33.89</v>
      </c>
      <c r="G508" s="57">
        <f>TRUNC(F508*(1+$E$2),2)</f>
        <v>42.94</v>
      </c>
      <c r="H508" s="29">
        <f t="shared" si="160"/>
        <v>1116.44</v>
      </c>
    </row>
    <row r="509" spans="1:8" s="30" customFormat="1" outlineLevel="2" x14ac:dyDescent="0.25">
      <c r="A509" s="27" t="s">
        <v>591</v>
      </c>
      <c r="B509" s="27" t="s">
        <v>237</v>
      </c>
      <c r="C509" s="28" t="s">
        <v>238</v>
      </c>
      <c r="D509" s="27" t="s">
        <v>33</v>
      </c>
      <c r="E509" s="153">
        <v>58</v>
      </c>
      <c r="F509" s="29">
        <v>44.47</v>
      </c>
      <c r="G509" s="57">
        <f>TRUNC(F509*(1+$E$2),2)</f>
        <v>56.35</v>
      </c>
      <c r="H509" s="29">
        <f t="shared" si="160"/>
        <v>3268.3</v>
      </c>
    </row>
    <row r="510" spans="1:8" s="30" customFormat="1" ht="31.5" outlineLevel="2" x14ac:dyDescent="0.25">
      <c r="A510" s="27" t="s">
        <v>592</v>
      </c>
      <c r="B510" s="27" t="s">
        <v>236</v>
      </c>
      <c r="C510" s="28" t="s">
        <v>61</v>
      </c>
      <c r="D510" s="27" t="s">
        <v>33</v>
      </c>
      <c r="E510" s="153">
        <v>58</v>
      </c>
      <c r="F510" s="29">
        <v>44.85</v>
      </c>
      <c r="G510" s="57">
        <f>TRUNC(F510*(1+$E$2),2)</f>
        <v>56.83</v>
      </c>
      <c r="H510" s="29">
        <f t="shared" si="160"/>
        <v>3296.14</v>
      </c>
    </row>
    <row r="511" spans="1:8" s="30" customFormat="1" outlineLevel="2" x14ac:dyDescent="0.25">
      <c r="A511" s="27" t="s">
        <v>593</v>
      </c>
      <c r="B511" s="27" t="s">
        <v>1168</v>
      </c>
      <c r="C511" s="28" t="s">
        <v>2202</v>
      </c>
      <c r="D511" s="27" t="s">
        <v>995</v>
      </c>
      <c r="E511" s="153">
        <v>4</v>
      </c>
      <c r="F511" s="29">
        <v>187</v>
      </c>
      <c r="G511" s="57">
        <f t="shared" ref="G511:G568" si="161">TRUNC(F511*(1+$E$2),2)</f>
        <v>236.98</v>
      </c>
      <c r="H511" s="29">
        <f t="shared" ref="H511:H545" si="162">TRUNC((G511*E511),2)</f>
        <v>947.92</v>
      </c>
    </row>
    <row r="512" spans="1:8" s="30" customFormat="1" ht="31.5" outlineLevel="2" x14ac:dyDescent="0.25">
      <c r="A512" s="27" t="s">
        <v>594</v>
      </c>
      <c r="B512" s="27" t="s">
        <v>483</v>
      </c>
      <c r="C512" s="28" t="s">
        <v>484</v>
      </c>
      <c r="D512" s="27" t="s">
        <v>33</v>
      </c>
      <c r="E512" s="153">
        <v>4</v>
      </c>
      <c r="F512" s="29">
        <v>237.58</v>
      </c>
      <c r="G512" s="57">
        <f t="shared" si="161"/>
        <v>301.08</v>
      </c>
      <c r="H512" s="29">
        <f t="shared" si="162"/>
        <v>1204.32</v>
      </c>
    </row>
    <row r="513" spans="1:8" s="30" customFormat="1" ht="47.25" outlineLevel="2" x14ac:dyDescent="0.25">
      <c r="A513" s="27" t="s">
        <v>1237</v>
      </c>
      <c r="B513" s="27" t="s">
        <v>595</v>
      </c>
      <c r="C513" s="28" t="s">
        <v>596</v>
      </c>
      <c r="D513" s="27" t="s">
        <v>33</v>
      </c>
      <c r="E513" s="153">
        <v>38</v>
      </c>
      <c r="F513" s="29">
        <v>563.35</v>
      </c>
      <c r="G513" s="57">
        <f t="shared" si="161"/>
        <v>713.93</v>
      </c>
      <c r="H513" s="29">
        <f t="shared" si="162"/>
        <v>27129.34</v>
      </c>
    </row>
    <row r="514" spans="1:8" s="30" customFormat="1" ht="47.25" outlineLevel="2" x14ac:dyDescent="0.25">
      <c r="A514" s="27" t="s">
        <v>1238</v>
      </c>
      <c r="B514" s="27" t="s">
        <v>1169</v>
      </c>
      <c r="C514" s="28" t="s">
        <v>1129</v>
      </c>
      <c r="D514" s="27" t="s">
        <v>33</v>
      </c>
      <c r="E514" s="153">
        <v>2</v>
      </c>
      <c r="F514" s="29">
        <v>798.08</v>
      </c>
      <c r="G514" s="57">
        <f t="shared" si="161"/>
        <v>1011.4</v>
      </c>
      <c r="H514" s="29">
        <f t="shared" si="162"/>
        <v>2022.8</v>
      </c>
    </row>
    <row r="515" spans="1:8" s="30" customFormat="1" ht="31.5" outlineLevel="2" x14ac:dyDescent="0.25">
      <c r="A515" s="27" t="s">
        <v>1239</v>
      </c>
      <c r="B515" s="27" t="s">
        <v>1170</v>
      </c>
      <c r="C515" s="28" t="s">
        <v>1130</v>
      </c>
      <c r="D515" s="27" t="s">
        <v>33</v>
      </c>
      <c r="E515" s="153">
        <v>2</v>
      </c>
      <c r="F515" s="29">
        <v>372.93</v>
      </c>
      <c r="G515" s="57">
        <f t="shared" si="161"/>
        <v>472.61</v>
      </c>
      <c r="H515" s="29">
        <f t="shared" si="162"/>
        <v>945.22</v>
      </c>
    </row>
    <row r="516" spans="1:8" s="30" customFormat="1" ht="31.5" outlineLevel="2" x14ac:dyDescent="0.25">
      <c r="A516" s="27" t="s">
        <v>1240</v>
      </c>
      <c r="B516" s="27" t="s">
        <v>1171</v>
      </c>
      <c r="C516" s="28" t="s">
        <v>1131</v>
      </c>
      <c r="D516" s="27" t="s">
        <v>33</v>
      </c>
      <c r="E516" s="153">
        <v>22</v>
      </c>
      <c r="F516" s="29">
        <v>213.05</v>
      </c>
      <c r="G516" s="57">
        <f t="shared" si="161"/>
        <v>269.99</v>
      </c>
      <c r="H516" s="29">
        <f t="shared" si="162"/>
        <v>5939.78</v>
      </c>
    </row>
    <row r="517" spans="1:8" s="30" customFormat="1" ht="31.5" outlineLevel="2" x14ac:dyDescent="0.25">
      <c r="A517" s="27" t="s">
        <v>1241</v>
      </c>
      <c r="B517" s="27" t="s">
        <v>1172</v>
      </c>
      <c r="C517" s="28" t="s">
        <v>1132</v>
      </c>
      <c r="D517" s="27" t="s">
        <v>33</v>
      </c>
      <c r="E517" s="153">
        <v>5</v>
      </c>
      <c r="F517" s="29">
        <v>394.55</v>
      </c>
      <c r="G517" s="57">
        <f t="shared" si="161"/>
        <v>500.01</v>
      </c>
      <c r="H517" s="29">
        <f t="shared" si="162"/>
        <v>2500.0500000000002</v>
      </c>
    </row>
    <row r="518" spans="1:8" s="30" customFormat="1" ht="31.5" outlineLevel="2" x14ac:dyDescent="0.25">
      <c r="A518" s="27" t="s">
        <v>1242</v>
      </c>
      <c r="B518" s="27" t="s">
        <v>1173</v>
      </c>
      <c r="C518" s="28" t="s">
        <v>1133</v>
      </c>
      <c r="D518" s="27" t="s">
        <v>33</v>
      </c>
      <c r="E518" s="153">
        <v>9</v>
      </c>
      <c r="F518" s="29">
        <v>164.59</v>
      </c>
      <c r="G518" s="57">
        <f t="shared" si="161"/>
        <v>208.58</v>
      </c>
      <c r="H518" s="29">
        <f t="shared" si="162"/>
        <v>1877.22</v>
      </c>
    </row>
    <row r="519" spans="1:8" s="30" customFormat="1" ht="47.25" outlineLevel="2" x14ac:dyDescent="0.25">
      <c r="A519" s="27" t="s">
        <v>1243</v>
      </c>
      <c r="B519" s="27" t="s">
        <v>1174</v>
      </c>
      <c r="C519" s="28" t="s">
        <v>1134</v>
      </c>
      <c r="D519" s="27" t="s">
        <v>33</v>
      </c>
      <c r="E519" s="153">
        <v>120</v>
      </c>
      <c r="F519" s="29">
        <v>54.04</v>
      </c>
      <c r="G519" s="57">
        <f t="shared" si="161"/>
        <v>68.48</v>
      </c>
      <c r="H519" s="29">
        <f t="shared" si="162"/>
        <v>8217.6</v>
      </c>
    </row>
    <row r="520" spans="1:8" s="30" customFormat="1" ht="47.25" outlineLevel="2" x14ac:dyDescent="0.25">
      <c r="A520" s="27" t="s">
        <v>1244</v>
      </c>
      <c r="B520" s="27" t="s">
        <v>1175</v>
      </c>
      <c r="C520" s="28" t="s">
        <v>1135</v>
      </c>
      <c r="D520" s="27" t="s">
        <v>33</v>
      </c>
      <c r="E520" s="153">
        <v>10</v>
      </c>
      <c r="F520" s="29">
        <v>12.6</v>
      </c>
      <c r="G520" s="57">
        <f t="shared" si="161"/>
        <v>15.96</v>
      </c>
      <c r="H520" s="29">
        <f t="shared" si="162"/>
        <v>159.6</v>
      </c>
    </row>
    <row r="521" spans="1:8" s="30" customFormat="1" ht="47.25" outlineLevel="2" x14ac:dyDescent="0.25">
      <c r="A521" s="27" t="s">
        <v>1245</v>
      </c>
      <c r="B521" s="27" t="s">
        <v>1176</v>
      </c>
      <c r="C521" s="28" t="s">
        <v>1136</v>
      </c>
      <c r="D521" s="27" t="s">
        <v>33</v>
      </c>
      <c r="E521" s="153">
        <v>55</v>
      </c>
      <c r="F521" s="29">
        <v>13.26</v>
      </c>
      <c r="G521" s="57">
        <f t="shared" si="161"/>
        <v>16.8</v>
      </c>
      <c r="H521" s="29">
        <f t="shared" si="162"/>
        <v>924</v>
      </c>
    </row>
    <row r="522" spans="1:8" s="30" customFormat="1" ht="47.25" outlineLevel="2" x14ac:dyDescent="0.25">
      <c r="A522" s="27" t="s">
        <v>1246</v>
      </c>
      <c r="B522" s="27" t="s">
        <v>1177</v>
      </c>
      <c r="C522" s="28" t="s">
        <v>1137</v>
      </c>
      <c r="D522" s="27" t="s">
        <v>33</v>
      </c>
      <c r="E522" s="153">
        <v>15</v>
      </c>
      <c r="F522" s="29">
        <v>31.4</v>
      </c>
      <c r="G522" s="57">
        <f t="shared" si="161"/>
        <v>39.79</v>
      </c>
      <c r="H522" s="29">
        <f t="shared" si="162"/>
        <v>596.85</v>
      </c>
    </row>
    <row r="523" spans="1:8" s="30" customFormat="1" ht="47.25" outlineLevel="2" x14ac:dyDescent="0.25">
      <c r="A523" s="27" t="s">
        <v>1247</v>
      </c>
      <c r="B523" s="27" t="s">
        <v>1178</v>
      </c>
      <c r="C523" s="28" t="s">
        <v>1138</v>
      </c>
      <c r="D523" s="27" t="s">
        <v>33</v>
      </c>
      <c r="E523" s="153">
        <v>52</v>
      </c>
      <c r="F523" s="29">
        <v>38.97</v>
      </c>
      <c r="G523" s="57">
        <f t="shared" si="161"/>
        <v>49.38</v>
      </c>
      <c r="H523" s="29">
        <f t="shared" si="162"/>
        <v>2567.7600000000002</v>
      </c>
    </row>
    <row r="524" spans="1:8" s="30" customFormat="1" ht="47.25" outlineLevel="2" x14ac:dyDescent="0.25">
      <c r="A524" s="27" t="s">
        <v>1248</v>
      </c>
      <c r="B524" s="27" t="s">
        <v>1179</v>
      </c>
      <c r="C524" s="28" t="s">
        <v>1139</v>
      </c>
      <c r="D524" s="27" t="s">
        <v>33</v>
      </c>
      <c r="E524" s="153">
        <v>64</v>
      </c>
      <c r="F524" s="29">
        <v>25.33</v>
      </c>
      <c r="G524" s="57">
        <f t="shared" si="161"/>
        <v>32.1</v>
      </c>
      <c r="H524" s="29">
        <f t="shared" si="162"/>
        <v>2054.4</v>
      </c>
    </row>
    <row r="525" spans="1:8" s="30" customFormat="1" ht="47.25" outlineLevel="2" x14ac:dyDescent="0.25">
      <c r="A525" s="27" t="s">
        <v>1249</v>
      </c>
      <c r="B525" s="27" t="s">
        <v>1180</v>
      </c>
      <c r="C525" s="28" t="s">
        <v>1140</v>
      </c>
      <c r="D525" s="27" t="s">
        <v>33</v>
      </c>
      <c r="E525" s="153">
        <v>1</v>
      </c>
      <c r="F525" s="29">
        <v>12.2</v>
      </c>
      <c r="G525" s="57">
        <f t="shared" si="161"/>
        <v>15.46</v>
      </c>
      <c r="H525" s="29">
        <f t="shared" si="162"/>
        <v>15.46</v>
      </c>
    </row>
    <row r="526" spans="1:8" s="30" customFormat="1" ht="47.25" outlineLevel="2" x14ac:dyDescent="0.25">
      <c r="A526" s="27" t="s">
        <v>1250</v>
      </c>
      <c r="B526" s="27" t="s">
        <v>597</v>
      </c>
      <c r="C526" s="28" t="s">
        <v>598</v>
      </c>
      <c r="D526" s="27" t="s">
        <v>33</v>
      </c>
      <c r="E526" s="153">
        <v>80</v>
      </c>
      <c r="F526" s="29">
        <v>7.28</v>
      </c>
      <c r="G526" s="57">
        <f t="shared" si="161"/>
        <v>9.2200000000000006</v>
      </c>
      <c r="H526" s="29">
        <f t="shared" si="162"/>
        <v>737.6</v>
      </c>
    </row>
    <row r="527" spans="1:8" s="30" customFormat="1" ht="47.25" outlineLevel="2" x14ac:dyDescent="0.25">
      <c r="A527" s="27" t="s">
        <v>1251</v>
      </c>
      <c r="B527" s="27" t="s">
        <v>599</v>
      </c>
      <c r="C527" s="28" t="s">
        <v>600</v>
      </c>
      <c r="D527" s="27" t="s">
        <v>33</v>
      </c>
      <c r="E527" s="153">
        <v>212</v>
      </c>
      <c r="F527" s="29">
        <v>7.81</v>
      </c>
      <c r="G527" s="57">
        <f t="shared" si="161"/>
        <v>9.89</v>
      </c>
      <c r="H527" s="29">
        <f t="shared" si="162"/>
        <v>2096.6799999999998</v>
      </c>
    </row>
    <row r="528" spans="1:8" s="30" customFormat="1" ht="31.5" outlineLevel="2" x14ac:dyDescent="0.25">
      <c r="A528" s="27" t="s">
        <v>1252</v>
      </c>
      <c r="B528" s="27" t="s">
        <v>1181</v>
      </c>
      <c r="C528" s="28" t="s">
        <v>1141</v>
      </c>
      <c r="D528" s="27" t="s">
        <v>33</v>
      </c>
      <c r="E528" s="153">
        <v>82</v>
      </c>
      <c r="F528" s="29">
        <v>14.11</v>
      </c>
      <c r="G528" s="57">
        <f t="shared" si="161"/>
        <v>17.88</v>
      </c>
      <c r="H528" s="29">
        <f t="shared" si="162"/>
        <v>1466.16</v>
      </c>
    </row>
    <row r="529" spans="1:8" s="30" customFormat="1" ht="47.25" outlineLevel="2" x14ac:dyDescent="0.25">
      <c r="A529" s="27" t="s">
        <v>1253</v>
      </c>
      <c r="B529" s="27" t="s">
        <v>601</v>
      </c>
      <c r="C529" s="28" t="s">
        <v>602</v>
      </c>
      <c r="D529" s="27" t="s">
        <v>33</v>
      </c>
      <c r="E529" s="153">
        <v>23</v>
      </c>
      <c r="F529" s="29">
        <v>13.09</v>
      </c>
      <c r="G529" s="57">
        <f t="shared" si="161"/>
        <v>16.579999999999998</v>
      </c>
      <c r="H529" s="29">
        <f t="shared" si="162"/>
        <v>381.34</v>
      </c>
    </row>
    <row r="530" spans="1:8" s="30" customFormat="1" ht="31.5" outlineLevel="2" x14ac:dyDescent="0.25">
      <c r="A530" s="27" t="s">
        <v>1254</v>
      </c>
      <c r="B530" s="27" t="s">
        <v>1182</v>
      </c>
      <c r="C530" s="28" t="s">
        <v>1142</v>
      </c>
      <c r="D530" s="27" t="s">
        <v>33</v>
      </c>
      <c r="E530" s="153">
        <v>73</v>
      </c>
      <c r="F530" s="29">
        <v>30.12</v>
      </c>
      <c r="G530" s="57">
        <f t="shared" si="161"/>
        <v>38.17</v>
      </c>
      <c r="H530" s="29">
        <f t="shared" si="162"/>
        <v>2786.41</v>
      </c>
    </row>
    <row r="531" spans="1:8" s="30" customFormat="1" ht="47.25" outlineLevel="2" x14ac:dyDescent="0.25">
      <c r="A531" s="27" t="s">
        <v>1255</v>
      </c>
      <c r="B531" s="27" t="s">
        <v>1183</v>
      </c>
      <c r="C531" s="28" t="s">
        <v>1143</v>
      </c>
      <c r="D531" s="27" t="s">
        <v>33</v>
      </c>
      <c r="E531" s="153">
        <v>3</v>
      </c>
      <c r="F531" s="29">
        <v>46.84</v>
      </c>
      <c r="G531" s="57">
        <f t="shared" si="161"/>
        <v>59.36</v>
      </c>
      <c r="H531" s="29">
        <f t="shared" si="162"/>
        <v>178.08</v>
      </c>
    </row>
    <row r="532" spans="1:8" s="30" customFormat="1" ht="47.25" outlineLevel="2" x14ac:dyDescent="0.25">
      <c r="A532" s="27" t="s">
        <v>1256</v>
      </c>
      <c r="B532" s="27" t="s">
        <v>603</v>
      </c>
      <c r="C532" s="28" t="s">
        <v>604</v>
      </c>
      <c r="D532" s="27" t="s">
        <v>33</v>
      </c>
      <c r="E532" s="153">
        <v>25</v>
      </c>
      <c r="F532" s="29">
        <v>31.74</v>
      </c>
      <c r="G532" s="57">
        <f t="shared" si="161"/>
        <v>40.22</v>
      </c>
      <c r="H532" s="29">
        <f t="shared" si="162"/>
        <v>1005.5</v>
      </c>
    </row>
    <row r="533" spans="1:8" s="30" customFormat="1" ht="47.25" outlineLevel="2" x14ac:dyDescent="0.25">
      <c r="A533" s="27" t="s">
        <v>1257</v>
      </c>
      <c r="B533" s="27" t="s">
        <v>605</v>
      </c>
      <c r="C533" s="28" t="s">
        <v>606</v>
      </c>
      <c r="D533" s="27" t="s">
        <v>33</v>
      </c>
      <c r="E533" s="153">
        <v>13</v>
      </c>
      <c r="F533" s="29">
        <v>15.09</v>
      </c>
      <c r="G533" s="57">
        <f t="shared" si="161"/>
        <v>19.12</v>
      </c>
      <c r="H533" s="29">
        <f t="shared" si="162"/>
        <v>248.56</v>
      </c>
    </row>
    <row r="534" spans="1:8" s="30" customFormat="1" ht="31.5" outlineLevel="2" x14ac:dyDescent="0.25">
      <c r="A534" s="27" t="s">
        <v>1258</v>
      </c>
      <c r="B534" s="27" t="s">
        <v>1184</v>
      </c>
      <c r="C534" s="28" t="s">
        <v>1144</v>
      </c>
      <c r="D534" s="27" t="s">
        <v>33</v>
      </c>
      <c r="E534" s="153">
        <v>39</v>
      </c>
      <c r="F534" s="29">
        <v>8.2799999999999994</v>
      </c>
      <c r="G534" s="57">
        <f t="shared" si="161"/>
        <v>10.49</v>
      </c>
      <c r="H534" s="29">
        <f t="shared" si="162"/>
        <v>409.11</v>
      </c>
    </row>
    <row r="535" spans="1:8" s="30" customFormat="1" ht="47.25" outlineLevel="2" x14ac:dyDescent="0.25">
      <c r="A535" s="27" t="s">
        <v>1259</v>
      </c>
      <c r="B535" s="27" t="s">
        <v>607</v>
      </c>
      <c r="C535" s="28" t="s">
        <v>608</v>
      </c>
      <c r="D535" s="27" t="s">
        <v>33</v>
      </c>
      <c r="E535" s="153">
        <v>4</v>
      </c>
      <c r="F535" s="29">
        <v>18.18</v>
      </c>
      <c r="G535" s="57">
        <f t="shared" si="161"/>
        <v>23.03</v>
      </c>
      <c r="H535" s="29">
        <f t="shared" si="162"/>
        <v>92.12</v>
      </c>
    </row>
    <row r="536" spans="1:8" s="30" customFormat="1" ht="47.25" outlineLevel="2" x14ac:dyDescent="0.25">
      <c r="A536" s="27" t="s">
        <v>1260</v>
      </c>
      <c r="B536" s="27" t="s">
        <v>1185</v>
      </c>
      <c r="C536" s="28" t="s">
        <v>1145</v>
      </c>
      <c r="D536" s="27" t="s">
        <v>36</v>
      </c>
      <c r="E536" s="153">
        <v>20</v>
      </c>
      <c r="F536" s="29">
        <v>51.11</v>
      </c>
      <c r="G536" s="57">
        <f t="shared" si="161"/>
        <v>64.77</v>
      </c>
      <c r="H536" s="29">
        <f t="shared" si="162"/>
        <v>1295.4000000000001</v>
      </c>
    </row>
    <row r="537" spans="1:8" s="30" customFormat="1" ht="47.25" outlineLevel="2" x14ac:dyDescent="0.25">
      <c r="A537" s="27" t="s">
        <v>1261</v>
      </c>
      <c r="B537" s="27" t="s">
        <v>1186</v>
      </c>
      <c r="C537" s="28" t="s">
        <v>1146</v>
      </c>
      <c r="D537" s="27" t="s">
        <v>36</v>
      </c>
      <c r="E537" s="153">
        <v>86</v>
      </c>
      <c r="F537" s="29">
        <v>41.85</v>
      </c>
      <c r="G537" s="57">
        <f t="shared" si="161"/>
        <v>53.03</v>
      </c>
      <c r="H537" s="29">
        <f t="shared" si="162"/>
        <v>4560.58</v>
      </c>
    </row>
    <row r="538" spans="1:8" s="30" customFormat="1" ht="47.25" outlineLevel="2" x14ac:dyDescent="0.25">
      <c r="A538" s="27" t="s">
        <v>1262</v>
      </c>
      <c r="B538" s="27" t="s">
        <v>615</v>
      </c>
      <c r="C538" s="28" t="s">
        <v>616</v>
      </c>
      <c r="D538" s="27" t="s">
        <v>36</v>
      </c>
      <c r="E538" s="153">
        <v>797</v>
      </c>
      <c r="F538" s="29">
        <v>39.020000000000003</v>
      </c>
      <c r="G538" s="57">
        <f t="shared" si="161"/>
        <v>49.45</v>
      </c>
      <c r="H538" s="29">
        <f t="shared" si="162"/>
        <v>39411.65</v>
      </c>
    </row>
    <row r="539" spans="1:8" s="30" customFormat="1" ht="47.25" outlineLevel="2" x14ac:dyDescent="0.25">
      <c r="A539" s="27" t="s">
        <v>1263</v>
      </c>
      <c r="B539" s="27" t="s">
        <v>613</v>
      </c>
      <c r="C539" s="28" t="s">
        <v>614</v>
      </c>
      <c r="D539" s="27" t="s">
        <v>36</v>
      </c>
      <c r="E539" s="153">
        <v>110</v>
      </c>
      <c r="F539" s="29">
        <v>30.17</v>
      </c>
      <c r="G539" s="57">
        <f t="shared" si="161"/>
        <v>38.229999999999997</v>
      </c>
      <c r="H539" s="29">
        <f t="shared" si="162"/>
        <v>4205.3</v>
      </c>
    </row>
    <row r="540" spans="1:8" s="30" customFormat="1" ht="47.25" outlineLevel="2" x14ac:dyDescent="0.25">
      <c r="A540" s="27" t="s">
        <v>1264</v>
      </c>
      <c r="B540" s="27" t="s">
        <v>611</v>
      </c>
      <c r="C540" s="28" t="s">
        <v>612</v>
      </c>
      <c r="D540" s="27" t="s">
        <v>36</v>
      </c>
      <c r="E540" s="153">
        <v>241</v>
      </c>
      <c r="F540" s="29">
        <v>19.64</v>
      </c>
      <c r="G540" s="57">
        <f t="shared" si="161"/>
        <v>24.88</v>
      </c>
      <c r="H540" s="29">
        <f t="shared" si="162"/>
        <v>5996.08</v>
      </c>
    </row>
    <row r="541" spans="1:8" s="30" customFormat="1" ht="47.25" outlineLevel="2" x14ac:dyDescent="0.25">
      <c r="A541" s="27" t="s">
        <v>1265</v>
      </c>
      <c r="B541" s="27" t="s">
        <v>609</v>
      </c>
      <c r="C541" s="28" t="s">
        <v>610</v>
      </c>
      <c r="D541" s="27" t="s">
        <v>36</v>
      </c>
      <c r="E541" s="153">
        <v>85</v>
      </c>
      <c r="F541" s="29">
        <v>13.07</v>
      </c>
      <c r="G541" s="57">
        <f t="shared" si="161"/>
        <v>16.559999999999999</v>
      </c>
      <c r="H541" s="29">
        <f t="shared" si="162"/>
        <v>1407.6</v>
      </c>
    </row>
    <row r="542" spans="1:8" s="30" customFormat="1" ht="47.25" outlineLevel="2" x14ac:dyDescent="0.25">
      <c r="A542" s="27" t="s">
        <v>1266</v>
      </c>
      <c r="B542" s="27" t="s">
        <v>1187</v>
      </c>
      <c r="C542" s="28" t="s">
        <v>1147</v>
      </c>
      <c r="D542" s="27" t="s">
        <v>33</v>
      </c>
      <c r="E542" s="153">
        <v>3</v>
      </c>
      <c r="F542" s="29">
        <v>8.3800000000000008</v>
      </c>
      <c r="G542" s="57">
        <f t="shared" si="161"/>
        <v>10.61</v>
      </c>
      <c r="H542" s="29">
        <f t="shared" si="162"/>
        <v>31.83</v>
      </c>
    </row>
    <row r="543" spans="1:8" s="30" customFormat="1" ht="47.25" outlineLevel="2" x14ac:dyDescent="0.25">
      <c r="A543" s="27" t="s">
        <v>1267</v>
      </c>
      <c r="B543" s="27" t="s">
        <v>1188</v>
      </c>
      <c r="C543" s="28" t="s">
        <v>1148</v>
      </c>
      <c r="D543" s="27" t="s">
        <v>33</v>
      </c>
      <c r="E543" s="153">
        <v>65</v>
      </c>
      <c r="F543" s="29">
        <v>14.02</v>
      </c>
      <c r="G543" s="57">
        <f t="shared" si="161"/>
        <v>17.760000000000002</v>
      </c>
      <c r="H543" s="29">
        <f t="shared" si="162"/>
        <v>1154.4000000000001</v>
      </c>
    </row>
    <row r="544" spans="1:8" s="30" customFormat="1" ht="47.25" outlineLevel="2" x14ac:dyDescent="0.25">
      <c r="A544" s="27" t="s">
        <v>1268</v>
      </c>
      <c r="B544" s="27" t="s">
        <v>1189</v>
      </c>
      <c r="C544" s="28" t="s">
        <v>1149</v>
      </c>
      <c r="D544" s="27" t="s">
        <v>33</v>
      </c>
      <c r="E544" s="153">
        <v>2</v>
      </c>
      <c r="F544" s="29">
        <v>22.7</v>
      </c>
      <c r="G544" s="57">
        <f t="shared" si="161"/>
        <v>28.76</v>
      </c>
      <c r="H544" s="29">
        <f t="shared" si="162"/>
        <v>57.52</v>
      </c>
    </row>
    <row r="545" spans="1:8" s="30" customFormat="1" ht="47.25" outlineLevel="2" x14ac:dyDescent="0.25">
      <c r="A545" s="27" t="s">
        <v>1269</v>
      </c>
      <c r="B545" s="27" t="s">
        <v>1189</v>
      </c>
      <c r="C545" s="28" t="s">
        <v>1149</v>
      </c>
      <c r="D545" s="27" t="s">
        <v>33</v>
      </c>
      <c r="E545" s="153">
        <v>4</v>
      </c>
      <c r="F545" s="29">
        <v>22.7</v>
      </c>
      <c r="G545" s="57">
        <f t="shared" si="161"/>
        <v>28.76</v>
      </c>
      <c r="H545" s="29">
        <f t="shared" si="162"/>
        <v>115.04</v>
      </c>
    </row>
    <row r="546" spans="1:8" s="30" customFormat="1" ht="31.5" outlineLevel="2" x14ac:dyDescent="0.25">
      <c r="A546" s="27" t="s">
        <v>1270</v>
      </c>
      <c r="B546" s="27" t="s">
        <v>1157</v>
      </c>
      <c r="C546" s="28" t="s">
        <v>1118</v>
      </c>
      <c r="D546" s="27" t="s">
        <v>36</v>
      </c>
      <c r="E546" s="153">
        <v>259</v>
      </c>
      <c r="F546" s="29">
        <v>14.62</v>
      </c>
      <c r="G546" s="57">
        <f t="shared" si="161"/>
        <v>18.52</v>
      </c>
      <c r="H546" s="29">
        <f t="shared" ref="H546:H589" si="163">TRUNC((G546*E546),2)</f>
        <v>4796.68</v>
      </c>
    </row>
    <row r="547" spans="1:8" s="30" customFormat="1" ht="31.5" outlineLevel="2" x14ac:dyDescent="0.25">
      <c r="A547" s="27" t="s">
        <v>1271</v>
      </c>
      <c r="B547" s="27" t="s">
        <v>1213</v>
      </c>
      <c r="C547" s="28" t="s">
        <v>1190</v>
      </c>
      <c r="D547" s="27" t="s">
        <v>36</v>
      </c>
      <c r="E547" s="153">
        <v>90</v>
      </c>
      <c r="F547" s="29">
        <v>9.36</v>
      </c>
      <c r="G547" s="57">
        <f t="shared" si="161"/>
        <v>11.86</v>
      </c>
      <c r="H547" s="29">
        <f t="shared" si="163"/>
        <v>1067.4000000000001</v>
      </c>
    </row>
    <row r="548" spans="1:8" s="30" customFormat="1" ht="31.5" outlineLevel="2" x14ac:dyDescent="0.25">
      <c r="A548" s="27" t="s">
        <v>1272</v>
      </c>
      <c r="B548" s="27" t="s">
        <v>1214</v>
      </c>
      <c r="C548" s="28" t="s">
        <v>1191</v>
      </c>
      <c r="D548" s="27" t="s">
        <v>33</v>
      </c>
      <c r="E548" s="153">
        <v>36</v>
      </c>
      <c r="F548" s="29">
        <v>8.7200000000000006</v>
      </c>
      <c r="G548" s="57">
        <f t="shared" si="161"/>
        <v>11.05</v>
      </c>
      <c r="H548" s="29">
        <f t="shared" si="163"/>
        <v>397.8</v>
      </c>
    </row>
    <row r="549" spans="1:8" s="30" customFormat="1" ht="31.5" outlineLevel="2" x14ac:dyDescent="0.25">
      <c r="A549" s="27" t="s">
        <v>1273</v>
      </c>
      <c r="B549" s="27" t="s">
        <v>1215</v>
      </c>
      <c r="C549" s="28" t="s">
        <v>1192</v>
      </c>
      <c r="D549" s="27" t="s">
        <v>33</v>
      </c>
      <c r="E549" s="153">
        <v>72</v>
      </c>
      <c r="F549" s="29">
        <v>7.17</v>
      </c>
      <c r="G549" s="57">
        <f t="shared" si="161"/>
        <v>9.08</v>
      </c>
      <c r="H549" s="29">
        <f t="shared" si="163"/>
        <v>653.76</v>
      </c>
    </row>
    <row r="550" spans="1:8" s="30" customFormat="1" ht="31.5" outlineLevel="2" x14ac:dyDescent="0.25">
      <c r="A550" s="27" t="s">
        <v>1274</v>
      </c>
      <c r="B550" s="27" t="s">
        <v>1216</v>
      </c>
      <c r="C550" s="28" t="s">
        <v>1193</v>
      </c>
      <c r="D550" s="27" t="s">
        <v>33</v>
      </c>
      <c r="E550" s="153">
        <v>88</v>
      </c>
      <c r="F550" s="29">
        <v>3.65</v>
      </c>
      <c r="G550" s="57">
        <f t="shared" si="161"/>
        <v>4.62</v>
      </c>
      <c r="H550" s="29">
        <f t="shared" si="163"/>
        <v>406.56</v>
      </c>
    </row>
    <row r="551" spans="1:8" s="30" customFormat="1" ht="31.5" outlineLevel="2" x14ac:dyDescent="0.25">
      <c r="A551" s="27" t="s">
        <v>1275</v>
      </c>
      <c r="B551" s="27" t="s">
        <v>1217</v>
      </c>
      <c r="C551" s="28" t="s">
        <v>1194</v>
      </c>
      <c r="D551" s="27" t="s">
        <v>33</v>
      </c>
      <c r="E551" s="153">
        <v>61</v>
      </c>
      <c r="F551" s="29">
        <v>4.16</v>
      </c>
      <c r="G551" s="57">
        <f t="shared" si="161"/>
        <v>5.27</v>
      </c>
      <c r="H551" s="29">
        <f t="shared" si="163"/>
        <v>321.47000000000003</v>
      </c>
    </row>
    <row r="552" spans="1:8" s="30" customFormat="1" ht="31.5" outlineLevel="2" x14ac:dyDescent="0.25">
      <c r="A552" s="27" t="s">
        <v>1276</v>
      </c>
      <c r="B552" s="27" t="s">
        <v>1218</v>
      </c>
      <c r="C552" s="28" t="s">
        <v>1195</v>
      </c>
      <c r="D552" s="27" t="s">
        <v>33</v>
      </c>
      <c r="E552" s="153">
        <v>21</v>
      </c>
      <c r="F552" s="29">
        <v>8.5399999999999991</v>
      </c>
      <c r="G552" s="57">
        <f t="shared" si="161"/>
        <v>10.82</v>
      </c>
      <c r="H552" s="29">
        <f t="shared" si="163"/>
        <v>227.22</v>
      </c>
    </row>
    <row r="553" spans="1:8" s="30" customFormat="1" ht="47.25" outlineLevel="2" x14ac:dyDescent="0.25">
      <c r="A553" s="27" t="s">
        <v>1277</v>
      </c>
      <c r="B553" s="27" t="s">
        <v>408</v>
      </c>
      <c r="C553" s="28" t="s">
        <v>409</v>
      </c>
      <c r="D553" s="27" t="s">
        <v>33</v>
      </c>
      <c r="E553" s="153">
        <v>10</v>
      </c>
      <c r="F553" s="29">
        <v>118.56</v>
      </c>
      <c r="G553" s="57">
        <f t="shared" si="161"/>
        <v>150.25</v>
      </c>
      <c r="H553" s="29">
        <f t="shared" si="163"/>
        <v>1502.5</v>
      </c>
    </row>
    <row r="554" spans="1:8" s="30" customFormat="1" ht="47.25" outlineLevel="2" x14ac:dyDescent="0.25">
      <c r="A554" s="27" t="s">
        <v>1278</v>
      </c>
      <c r="B554" s="27" t="s">
        <v>1219</v>
      </c>
      <c r="C554" s="28" t="s">
        <v>1196</v>
      </c>
      <c r="D554" s="27" t="s">
        <v>33</v>
      </c>
      <c r="E554" s="153">
        <v>8</v>
      </c>
      <c r="F554" s="29">
        <v>361.54</v>
      </c>
      <c r="G554" s="57">
        <f t="shared" si="161"/>
        <v>458.17</v>
      </c>
      <c r="H554" s="29">
        <f t="shared" si="163"/>
        <v>3665.36</v>
      </c>
    </row>
    <row r="555" spans="1:8" s="30" customFormat="1" ht="47.25" outlineLevel="2" x14ac:dyDescent="0.25">
      <c r="A555" s="27" t="s">
        <v>1279</v>
      </c>
      <c r="B555" s="27" t="s">
        <v>1220</v>
      </c>
      <c r="C555" s="28" t="s">
        <v>1197</v>
      </c>
      <c r="D555" s="27" t="s">
        <v>33</v>
      </c>
      <c r="E555" s="153">
        <v>38</v>
      </c>
      <c r="F555" s="29">
        <v>484.35</v>
      </c>
      <c r="G555" s="57">
        <f t="shared" si="161"/>
        <v>613.80999999999995</v>
      </c>
      <c r="H555" s="29">
        <f t="shared" si="163"/>
        <v>23324.78</v>
      </c>
    </row>
    <row r="556" spans="1:8" s="30" customFormat="1" ht="47.25" outlineLevel="2" x14ac:dyDescent="0.25">
      <c r="A556" s="27" t="s">
        <v>1280</v>
      </c>
      <c r="B556" s="27" t="s">
        <v>1221</v>
      </c>
      <c r="C556" s="28" t="s">
        <v>1198</v>
      </c>
      <c r="D556" s="27" t="s">
        <v>33</v>
      </c>
      <c r="E556" s="153">
        <v>8</v>
      </c>
      <c r="F556" s="29">
        <v>767.97</v>
      </c>
      <c r="G556" s="57">
        <f t="shared" si="161"/>
        <v>973.24</v>
      </c>
      <c r="H556" s="29">
        <f t="shared" si="163"/>
        <v>7785.92</v>
      </c>
    </row>
    <row r="557" spans="1:8" s="30" customFormat="1" outlineLevel="2" x14ac:dyDescent="0.25">
      <c r="A557" s="27" t="s">
        <v>1281</v>
      </c>
      <c r="B557" s="27" t="s">
        <v>1222</v>
      </c>
      <c r="C557" s="28" t="s">
        <v>1199</v>
      </c>
      <c r="D557" s="27" t="s">
        <v>55</v>
      </c>
      <c r="E557" s="153">
        <v>0.7</v>
      </c>
      <c r="F557" s="29">
        <v>106</v>
      </c>
      <c r="G557" s="57">
        <f t="shared" si="161"/>
        <v>134.33000000000001</v>
      </c>
      <c r="H557" s="29">
        <f t="shared" si="163"/>
        <v>94.03</v>
      </c>
    </row>
    <row r="558" spans="1:8" s="30" customFormat="1" ht="31.5" outlineLevel="2" x14ac:dyDescent="0.25">
      <c r="A558" s="27" t="s">
        <v>1282</v>
      </c>
      <c r="B558" s="27" t="s">
        <v>1170</v>
      </c>
      <c r="C558" s="28" t="s">
        <v>1130</v>
      </c>
      <c r="D558" s="27" t="s">
        <v>33</v>
      </c>
      <c r="E558" s="153">
        <v>8</v>
      </c>
      <c r="F558" s="29">
        <v>372.93</v>
      </c>
      <c r="G558" s="57">
        <f t="shared" si="161"/>
        <v>472.61</v>
      </c>
      <c r="H558" s="29">
        <f t="shared" si="163"/>
        <v>3780.88</v>
      </c>
    </row>
    <row r="559" spans="1:8" s="30" customFormat="1" ht="31.5" outlineLevel="2" x14ac:dyDescent="0.25">
      <c r="A559" s="27" t="s">
        <v>1283</v>
      </c>
      <c r="B559" s="27" t="s">
        <v>410</v>
      </c>
      <c r="C559" s="28" t="s">
        <v>411</v>
      </c>
      <c r="D559" s="27" t="s">
        <v>55</v>
      </c>
      <c r="E559" s="153">
        <v>105</v>
      </c>
      <c r="F559" s="29">
        <v>57.36</v>
      </c>
      <c r="G559" s="57">
        <f t="shared" si="161"/>
        <v>72.69</v>
      </c>
      <c r="H559" s="29">
        <f t="shared" si="163"/>
        <v>7632.45</v>
      </c>
    </row>
    <row r="560" spans="1:8" s="30" customFormat="1" outlineLevel="2" x14ac:dyDescent="0.25">
      <c r="A560" s="27" t="s">
        <v>1284</v>
      </c>
      <c r="B560" s="27" t="s">
        <v>1223</v>
      </c>
      <c r="C560" s="28" t="s">
        <v>1200</v>
      </c>
      <c r="D560" s="27" t="s">
        <v>55</v>
      </c>
      <c r="E560" s="153">
        <v>83</v>
      </c>
      <c r="F560" s="29">
        <v>34.770000000000003</v>
      </c>
      <c r="G560" s="57">
        <f t="shared" si="161"/>
        <v>44.06</v>
      </c>
      <c r="H560" s="29">
        <f t="shared" si="163"/>
        <v>3656.98</v>
      </c>
    </row>
    <row r="561" spans="1:8" s="30" customFormat="1" ht="47.25" outlineLevel="2" x14ac:dyDescent="0.25">
      <c r="A561" s="27" t="s">
        <v>1285</v>
      </c>
      <c r="B561" s="27" t="s">
        <v>1224</v>
      </c>
      <c r="C561" s="28" t="s">
        <v>1201</v>
      </c>
      <c r="D561" s="27" t="s">
        <v>55</v>
      </c>
      <c r="E561" s="153">
        <v>163</v>
      </c>
      <c r="F561" s="29">
        <v>151.56</v>
      </c>
      <c r="G561" s="57">
        <f t="shared" si="161"/>
        <v>192.07</v>
      </c>
      <c r="H561" s="29">
        <f t="shared" si="163"/>
        <v>31307.41</v>
      </c>
    </row>
    <row r="562" spans="1:8" s="30" customFormat="1" ht="31.5" outlineLevel="2" x14ac:dyDescent="0.25">
      <c r="A562" s="27" t="s">
        <v>1286</v>
      </c>
      <c r="B562" s="27" t="s">
        <v>1225</v>
      </c>
      <c r="C562" s="28" t="s">
        <v>1202</v>
      </c>
      <c r="D562" s="27" t="s">
        <v>36</v>
      </c>
      <c r="E562" s="153">
        <v>597</v>
      </c>
      <c r="F562" s="29">
        <v>52.77</v>
      </c>
      <c r="G562" s="57">
        <f t="shared" si="161"/>
        <v>66.87</v>
      </c>
      <c r="H562" s="29">
        <f t="shared" si="163"/>
        <v>39921.39</v>
      </c>
    </row>
    <row r="563" spans="1:8" s="30" customFormat="1" outlineLevel="2" x14ac:dyDescent="0.25">
      <c r="A563" s="27" t="s">
        <v>1287</v>
      </c>
      <c r="B563" s="27" t="s">
        <v>1226</v>
      </c>
      <c r="C563" s="28" t="s">
        <v>1203</v>
      </c>
      <c r="D563" s="27" t="s">
        <v>36</v>
      </c>
      <c r="E563" s="153">
        <v>36</v>
      </c>
      <c r="F563" s="29">
        <v>46.84</v>
      </c>
      <c r="G563" s="57">
        <f t="shared" si="161"/>
        <v>59.36</v>
      </c>
      <c r="H563" s="29">
        <f t="shared" si="163"/>
        <v>2136.96</v>
      </c>
    </row>
    <row r="564" spans="1:8" s="30" customFormat="1" ht="31.5" outlineLevel="2" x14ac:dyDescent="0.25">
      <c r="A564" s="27" t="s">
        <v>1288</v>
      </c>
      <c r="B564" s="27" t="s">
        <v>1227</v>
      </c>
      <c r="C564" s="28" t="s">
        <v>1204</v>
      </c>
      <c r="D564" s="27" t="s">
        <v>36</v>
      </c>
      <c r="E564" s="153">
        <v>135</v>
      </c>
      <c r="F564" s="29">
        <v>26.94</v>
      </c>
      <c r="G564" s="57">
        <f t="shared" si="161"/>
        <v>34.14</v>
      </c>
      <c r="H564" s="29">
        <f t="shared" si="163"/>
        <v>4608.8999999999996</v>
      </c>
    </row>
    <row r="565" spans="1:8" s="30" customFormat="1" outlineLevel="2" x14ac:dyDescent="0.25">
      <c r="A565" s="27" t="s">
        <v>1289</v>
      </c>
      <c r="B565" s="27" t="s">
        <v>1228</v>
      </c>
      <c r="C565" s="28" t="s">
        <v>2189</v>
      </c>
      <c r="D565" s="27" t="s">
        <v>995</v>
      </c>
      <c r="E565" s="153">
        <v>11</v>
      </c>
      <c r="F565" s="29">
        <v>43.41</v>
      </c>
      <c r="G565" s="57">
        <f t="shared" si="161"/>
        <v>55.01</v>
      </c>
      <c r="H565" s="29">
        <f t="shared" si="163"/>
        <v>605.11</v>
      </c>
    </row>
    <row r="566" spans="1:8" s="30" customFormat="1" outlineLevel="2" x14ac:dyDescent="0.25">
      <c r="A566" s="27" t="s">
        <v>1290</v>
      </c>
      <c r="B566" s="27" t="s">
        <v>1229</v>
      </c>
      <c r="C566" s="28" t="s">
        <v>1205</v>
      </c>
      <c r="D566" s="27" t="s">
        <v>33</v>
      </c>
      <c r="E566" s="153">
        <v>28</v>
      </c>
      <c r="F566" s="29">
        <v>110.32</v>
      </c>
      <c r="G566" s="57">
        <f t="shared" si="161"/>
        <v>139.80000000000001</v>
      </c>
      <c r="H566" s="29">
        <f t="shared" si="163"/>
        <v>3914.4</v>
      </c>
    </row>
    <row r="567" spans="1:8" s="30" customFormat="1" ht="31.5" outlineLevel="2" x14ac:dyDescent="0.25">
      <c r="A567" s="27" t="s">
        <v>1291</v>
      </c>
      <c r="B567" s="27" t="s">
        <v>1225</v>
      </c>
      <c r="C567" s="28" t="s">
        <v>1202</v>
      </c>
      <c r="D567" s="27" t="s">
        <v>36</v>
      </c>
      <c r="E567" s="153">
        <v>40</v>
      </c>
      <c r="F567" s="29">
        <v>52.77</v>
      </c>
      <c r="G567" s="57">
        <f t="shared" si="161"/>
        <v>66.87</v>
      </c>
      <c r="H567" s="29">
        <f t="shared" si="163"/>
        <v>2674.8</v>
      </c>
    </row>
    <row r="568" spans="1:8" s="30" customFormat="1" ht="31.5" outlineLevel="2" x14ac:dyDescent="0.25">
      <c r="A568" s="27" t="s">
        <v>1292</v>
      </c>
      <c r="B568" s="27" t="s">
        <v>1230</v>
      </c>
      <c r="C568" s="28" t="s">
        <v>1206</v>
      </c>
      <c r="D568" s="27" t="s">
        <v>33</v>
      </c>
      <c r="E568" s="153">
        <v>47</v>
      </c>
      <c r="F568" s="29">
        <v>1.68</v>
      </c>
      <c r="G568" s="57">
        <f t="shared" si="161"/>
        <v>2.12</v>
      </c>
      <c r="H568" s="29">
        <f t="shared" si="163"/>
        <v>99.64</v>
      </c>
    </row>
    <row r="569" spans="1:8" s="30" customFormat="1" outlineLevel="2" x14ac:dyDescent="0.25">
      <c r="A569" s="27" t="s">
        <v>1293</v>
      </c>
      <c r="B569" s="27" t="s">
        <v>1231</v>
      </c>
      <c r="C569" s="28" t="s">
        <v>1207</v>
      </c>
      <c r="D569" s="27" t="s">
        <v>33</v>
      </c>
      <c r="E569" s="153">
        <v>36</v>
      </c>
      <c r="F569" s="29">
        <v>28.59</v>
      </c>
      <c r="G569" s="57">
        <f t="shared" ref="G569:G589" si="164">TRUNC(F569*(1+$E$2),2)</f>
        <v>36.229999999999997</v>
      </c>
      <c r="H569" s="29">
        <f t="shared" si="163"/>
        <v>1304.28</v>
      </c>
    </row>
    <row r="570" spans="1:8" s="30" customFormat="1" ht="31.5" outlineLevel="2" x14ac:dyDescent="0.25">
      <c r="A570" s="27" t="s">
        <v>1294</v>
      </c>
      <c r="B570" s="27" t="s">
        <v>1232</v>
      </c>
      <c r="C570" s="28" t="s">
        <v>1208</v>
      </c>
      <c r="D570" s="27" t="s">
        <v>33</v>
      </c>
      <c r="E570" s="153">
        <v>62</v>
      </c>
      <c r="F570" s="29">
        <v>43.16</v>
      </c>
      <c r="G570" s="57">
        <f t="shared" si="164"/>
        <v>54.69</v>
      </c>
      <c r="H570" s="29">
        <f t="shared" si="163"/>
        <v>3390.78</v>
      </c>
    </row>
    <row r="571" spans="1:8" s="30" customFormat="1" ht="47.25" outlineLevel="2" x14ac:dyDescent="0.25">
      <c r="A571" s="27" t="s">
        <v>1295</v>
      </c>
      <c r="B571" s="27" t="s">
        <v>1233</v>
      </c>
      <c r="C571" s="28" t="s">
        <v>1209</v>
      </c>
      <c r="D571" s="27" t="s">
        <v>33</v>
      </c>
      <c r="E571" s="153">
        <v>7</v>
      </c>
      <c r="F571" s="29">
        <v>49.44</v>
      </c>
      <c r="G571" s="57">
        <f t="shared" si="164"/>
        <v>62.65</v>
      </c>
      <c r="H571" s="29">
        <f t="shared" si="163"/>
        <v>438.55</v>
      </c>
    </row>
    <row r="572" spans="1:8" s="30" customFormat="1" ht="31.5" outlineLevel="2" x14ac:dyDescent="0.25">
      <c r="A572" s="27" t="s">
        <v>1296</v>
      </c>
      <c r="B572" s="27" t="s">
        <v>1234</v>
      </c>
      <c r="C572" s="28" t="s">
        <v>1210</v>
      </c>
      <c r="D572" s="27" t="s">
        <v>36</v>
      </c>
      <c r="E572" s="153">
        <v>86</v>
      </c>
      <c r="F572" s="29">
        <v>197.9</v>
      </c>
      <c r="G572" s="57">
        <f t="shared" si="164"/>
        <v>250.79</v>
      </c>
      <c r="H572" s="29">
        <f t="shared" si="163"/>
        <v>21567.94</v>
      </c>
    </row>
    <row r="573" spans="1:8" s="30" customFormat="1" ht="31.5" outlineLevel="2" x14ac:dyDescent="0.25">
      <c r="A573" s="27" t="s">
        <v>1297</v>
      </c>
      <c r="B573" s="27" t="s">
        <v>1235</v>
      </c>
      <c r="C573" s="28" t="s">
        <v>1211</v>
      </c>
      <c r="D573" s="27" t="s">
        <v>40</v>
      </c>
      <c r="E573" s="153">
        <v>55</v>
      </c>
      <c r="F573" s="29">
        <v>119.51</v>
      </c>
      <c r="G573" s="57">
        <f t="shared" si="164"/>
        <v>151.44999999999999</v>
      </c>
      <c r="H573" s="29">
        <f t="shared" si="163"/>
        <v>8329.75</v>
      </c>
    </row>
    <row r="574" spans="1:8" s="30" customFormat="1" outlineLevel="2" x14ac:dyDescent="0.25">
      <c r="A574" s="27" t="s">
        <v>1298</v>
      </c>
      <c r="B574" s="27" t="s">
        <v>1236</v>
      </c>
      <c r="C574" s="28" t="s">
        <v>1212</v>
      </c>
      <c r="D574" s="27" t="s">
        <v>36</v>
      </c>
      <c r="E574" s="153">
        <v>26</v>
      </c>
      <c r="F574" s="29">
        <v>26.86</v>
      </c>
      <c r="G574" s="57">
        <f t="shared" si="164"/>
        <v>34.03</v>
      </c>
      <c r="H574" s="29">
        <f t="shared" si="163"/>
        <v>884.78</v>
      </c>
    </row>
    <row r="575" spans="1:8" s="30" customFormat="1" ht="47.25" outlineLevel="2" x14ac:dyDescent="0.25">
      <c r="A575" s="27" t="s">
        <v>1299</v>
      </c>
      <c r="B575" s="27" t="s">
        <v>1185</v>
      </c>
      <c r="C575" s="28" t="s">
        <v>1145</v>
      </c>
      <c r="D575" s="27" t="s">
        <v>36</v>
      </c>
      <c r="E575" s="153">
        <v>16</v>
      </c>
      <c r="F575" s="29">
        <v>51.11</v>
      </c>
      <c r="G575" s="57">
        <f t="shared" si="164"/>
        <v>64.77</v>
      </c>
      <c r="H575" s="29">
        <f t="shared" si="163"/>
        <v>1036.32</v>
      </c>
    </row>
    <row r="576" spans="1:8" s="30" customFormat="1" ht="31.5" outlineLevel="2" x14ac:dyDescent="0.25">
      <c r="A576" s="27" t="s">
        <v>1300</v>
      </c>
      <c r="B576" s="180" t="s">
        <v>2125</v>
      </c>
      <c r="C576" s="181" t="s">
        <v>1301</v>
      </c>
      <c r="D576" s="27" t="s">
        <v>33</v>
      </c>
      <c r="E576" s="182">
        <v>1</v>
      </c>
      <c r="F576" s="183">
        <v>152000</v>
      </c>
      <c r="G576" s="184">
        <f t="shared" si="164"/>
        <v>192629.6</v>
      </c>
      <c r="H576" s="183">
        <f t="shared" si="163"/>
        <v>192629.6</v>
      </c>
    </row>
    <row r="577" spans="1:8" s="30" customFormat="1" ht="47.25" outlineLevel="2" x14ac:dyDescent="0.25">
      <c r="A577" s="27" t="s">
        <v>1312</v>
      </c>
      <c r="B577" s="27" t="s">
        <v>1307</v>
      </c>
      <c r="C577" s="28" t="s">
        <v>970</v>
      </c>
      <c r="D577" s="27" t="s">
        <v>883</v>
      </c>
      <c r="E577" s="153">
        <v>13.6</v>
      </c>
      <c r="F577" s="29">
        <v>404.21</v>
      </c>
      <c r="G577" s="57">
        <f t="shared" si="164"/>
        <v>512.25</v>
      </c>
      <c r="H577" s="29">
        <f t="shared" si="163"/>
        <v>6966.6</v>
      </c>
    </row>
    <row r="578" spans="1:8" s="30" customFormat="1" outlineLevel="2" x14ac:dyDescent="0.25">
      <c r="A578" s="27" t="s">
        <v>1313</v>
      </c>
      <c r="B578" s="27" t="s">
        <v>1308</v>
      </c>
      <c r="C578" s="28" t="s">
        <v>1302</v>
      </c>
      <c r="D578" s="27" t="s">
        <v>883</v>
      </c>
      <c r="E578" s="153">
        <v>20.399999999999999</v>
      </c>
      <c r="F578" s="29">
        <v>63.77</v>
      </c>
      <c r="G578" s="57">
        <f t="shared" si="164"/>
        <v>80.81</v>
      </c>
      <c r="H578" s="29">
        <f t="shared" si="163"/>
        <v>1648.52</v>
      </c>
    </row>
    <row r="579" spans="1:8" s="30" customFormat="1" outlineLevel="2" x14ac:dyDescent="0.25">
      <c r="A579" s="27" t="s">
        <v>1314</v>
      </c>
      <c r="B579" s="27" t="s">
        <v>1309</v>
      </c>
      <c r="C579" s="28" t="s">
        <v>1303</v>
      </c>
      <c r="D579" s="27" t="s">
        <v>883</v>
      </c>
      <c r="E579" s="153">
        <v>20.399999999999999</v>
      </c>
      <c r="F579" s="29">
        <v>63.77</v>
      </c>
      <c r="G579" s="57">
        <f t="shared" si="164"/>
        <v>80.81</v>
      </c>
      <c r="H579" s="29">
        <f t="shared" si="163"/>
        <v>1648.52</v>
      </c>
    </row>
    <row r="580" spans="1:8" s="30" customFormat="1" ht="31.5" outlineLevel="2" x14ac:dyDescent="0.25">
      <c r="A580" s="27" t="s">
        <v>1315</v>
      </c>
      <c r="B580" s="27" t="s">
        <v>1310</v>
      </c>
      <c r="C580" s="28" t="s">
        <v>250</v>
      </c>
      <c r="D580" s="27" t="s">
        <v>867</v>
      </c>
      <c r="E580" s="153">
        <v>136</v>
      </c>
      <c r="F580" s="29">
        <v>9.17</v>
      </c>
      <c r="G580" s="57">
        <f t="shared" si="164"/>
        <v>11.62</v>
      </c>
      <c r="H580" s="29">
        <f t="shared" si="163"/>
        <v>1580.32</v>
      </c>
    </row>
    <row r="581" spans="1:8" s="30" customFormat="1" ht="31.5" outlineLevel="2" x14ac:dyDescent="0.25">
      <c r="A581" s="27" t="s">
        <v>1316</v>
      </c>
      <c r="B581" s="27" t="s">
        <v>1311</v>
      </c>
      <c r="C581" s="28" t="s">
        <v>1304</v>
      </c>
      <c r="D581" s="27" t="s">
        <v>867</v>
      </c>
      <c r="E581" s="153">
        <v>12</v>
      </c>
      <c r="F581" s="29">
        <v>69.650000000000006</v>
      </c>
      <c r="G581" s="57">
        <f t="shared" si="164"/>
        <v>88.26</v>
      </c>
      <c r="H581" s="29">
        <f t="shared" si="163"/>
        <v>1059.1199999999999</v>
      </c>
    </row>
    <row r="582" spans="1:8" s="30" customFormat="1" ht="31.5" outlineLevel="2" x14ac:dyDescent="0.25">
      <c r="A582" s="27" t="s">
        <v>1317</v>
      </c>
      <c r="B582" s="27">
        <v>97083</v>
      </c>
      <c r="C582" s="28" t="s">
        <v>1305</v>
      </c>
      <c r="D582" s="27" t="s">
        <v>867</v>
      </c>
      <c r="E582" s="153">
        <v>136</v>
      </c>
      <c r="F582" s="29">
        <v>2.13</v>
      </c>
      <c r="G582" s="57">
        <f t="shared" si="164"/>
        <v>2.69</v>
      </c>
      <c r="H582" s="29">
        <f t="shared" si="163"/>
        <v>365.84</v>
      </c>
    </row>
    <row r="583" spans="1:8" s="30" customFormat="1" ht="47.25" outlineLevel="2" x14ac:dyDescent="0.25">
      <c r="A583" s="27" t="s">
        <v>1318</v>
      </c>
      <c r="B583" s="27">
        <v>90696</v>
      </c>
      <c r="C583" s="28" t="s">
        <v>1306</v>
      </c>
      <c r="D583" s="27" t="s">
        <v>36</v>
      </c>
      <c r="E583" s="153">
        <v>220</v>
      </c>
      <c r="F583" s="29">
        <v>61.43</v>
      </c>
      <c r="G583" s="57">
        <f t="shared" si="164"/>
        <v>77.849999999999994</v>
      </c>
      <c r="H583" s="29">
        <f t="shared" si="163"/>
        <v>17127</v>
      </c>
    </row>
    <row r="584" spans="1:8" s="30" customFormat="1" ht="31.5" outlineLevel="2" x14ac:dyDescent="0.25">
      <c r="A584" s="27" t="s">
        <v>1319</v>
      </c>
      <c r="B584" s="27">
        <v>83338</v>
      </c>
      <c r="C584" s="28" t="s">
        <v>1320</v>
      </c>
      <c r="D584" s="27" t="s">
        <v>883</v>
      </c>
      <c r="E584" s="153">
        <v>450</v>
      </c>
      <c r="F584" s="29">
        <v>2.04</v>
      </c>
      <c r="G584" s="57">
        <f t="shared" si="164"/>
        <v>2.58</v>
      </c>
      <c r="H584" s="29">
        <f t="shared" si="163"/>
        <v>1161</v>
      </c>
    </row>
    <row r="585" spans="1:8" s="30" customFormat="1" ht="63" outlineLevel="2" x14ac:dyDescent="0.25">
      <c r="A585" s="27" t="s">
        <v>1324</v>
      </c>
      <c r="B585" s="27">
        <v>93365</v>
      </c>
      <c r="C585" s="28" t="s">
        <v>1321</v>
      </c>
      <c r="D585" s="27" t="s">
        <v>883</v>
      </c>
      <c r="E585" s="153">
        <v>125</v>
      </c>
      <c r="F585" s="29">
        <v>7.32</v>
      </c>
      <c r="G585" s="57">
        <f t="shared" si="164"/>
        <v>9.27</v>
      </c>
      <c r="H585" s="29">
        <f t="shared" si="163"/>
        <v>1158.75</v>
      </c>
    </row>
    <row r="586" spans="1:8" s="30" customFormat="1" outlineLevel="2" x14ac:dyDescent="0.25">
      <c r="A586" s="27" t="s">
        <v>1325</v>
      </c>
      <c r="B586" s="27">
        <v>96995</v>
      </c>
      <c r="C586" s="28" t="s">
        <v>1200</v>
      </c>
      <c r="D586" s="27" t="s">
        <v>883</v>
      </c>
      <c r="E586" s="153">
        <v>125</v>
      </c>
      <c r="F586" s="29">
        <v>34.770000000000003</v>
      </c>
      <c r="G586" s="57">
        <f t="shared" si="164"/>
        <v>44.06</v>
      </c>
      <c r="H586" s="29">
        <f t="shared" si="163"/>
        <v>5507.5</v>
      </c>
    </row>
    <row r="587" spans="1:8" s="30" customFormat="1" ht="31.5" outlineLevel="2" x14ac:dyDescent="0.25">
      <c r="A587" s="27" t="s">
        <v>1326</v>
      </c>
      <c r="B587" s="27">
        <v>72898</v>
      </c>
      <c r="C587" s="28" t="s">
        <v>1322</v>
      </c>
      <c r="D587" s="27" t="s">
        <v>883</v>
      </c>
      <c r="E587" s="153">
        <v>422.5</v>
      </c>
      <c r="F587" s="29">
        <v>3.25</v>
      </c>
      <c r="G587" s="57">
        <f t="shared" si="164"/>
        <v>4.1100000000000003</v>
      </c>
      <c r="H587" s="29">
        <f t="shared" si="163"/>
        <v>1736.47</v>
      </c>
    </row>
    <row r="588" spans="1:8" s="30" customFormat="1" ht="31.5" outlineLevel="2" x14ac:dyDescent="0.25">
      <c r="A588" s="27" t="s">
        <v>1327</v>
      </c>
      <c r="B588" s="27">
        <v>95875</v>
      </c>
      <c r="C588" s="28" t="s">
        <v>1323</v>
      </c>
      <c r="D588" s="27" t="s">
        <v>154</v>
      </c>
      <c r="E588" s="153">
        <v>5915</v>
      </c>
      <c r="F588" s="29">
        <v>1</v>
      </c>
      <c r="G588" s="57">
        <f t="shared" si="164"/>
        <v>1.26</v>
      </c>
      <c r="H588" s="29">
        <f t="shared" si="163"/>
        <v>7452.9</v>
      </c>
    </row>
    <row r="589" spans="1:8" s="30" customFormat="1" ht="15.75" customHeight="1" outlineLevel="1" x14ac:dyDescent="0.25">
      <c r="A589" s="27" t="s">
        <v>2204</v>
      </c>
      <c r="B589" s="27" t="s">
        <v>869</v>
      </c>
      <c r="C589" s="28" t="s">
        <v>486</v>
      </c>
      <c r="D589" s="27" t="s">
        <v>33</v>
      </c>
      <c r="E589" s="153">
        <v>58</v>
      </c>
      <c r="F589" s="57">
        <v>28.41</v>
      </c>
      <c r="G589" s="57">
        <f t="shared" si="164"/>
        <v>36</v>
      </c>
      <c r="H589" s="29">
        <f t="shared" si="163"/>
        <v>2088</v>
      </c>
    </row>
    <row r="590" spans="1:8" x14ac:dyDescent="0.25">
      <c r="A590" s="51"/>
      <c r="B590" s="51"/>
      <c r="C590" s="31" t="s">
        <v>12</v>
      </c>
      <c r="D590" s="51"/>
      <c r="E590" s="154"/>
      <c r="F590" s="32"/>
      <c r="G590" s="77"/>
      <c r="H590" s="33">
        <f>SUM(H454:H588)</f>
        <v>834024.00999999989</v>
      </c>
    </row>
    <row r="591" spans="1:8" s="30" customFormat="1" outlineLevel="1" x14ac:dyDescent="0.25">
      <c r="A591" s="246" t="s">
        <v>617</v>
      </c>
      <c r="B591" s="246"/>
      <c r="C591" s="246"/>
      <c r="D591" s="246"/>
      <c r="E591" s="246"/>
      <c r="F591" s="246"/>
      <c r="G591" s="246"/>
      <c r="H591" s="246"/>
    </row>
    <row r="592" spans="1:8" s="30" customFormat="1" outlineLevel="2" x14ac:dyDescent="0.25">
      <c r="A592" s="38" t="s">
        <v>626</v>
      </c>
      <c r="B592" s="38"/>
      <c r="C592" s="39" t="s">
        <v>618</v>
      </c>
      <c r="D592" s="38"/>
      <c r="E592" s="153"/>
      <c r="F592" s="40"/>
      <c r="G592" s="57"/>
      <c r="H592" s="43"/>
    </row>
    <row r="593" spans="1:8" s="30" customFormat="1" outlineLevel="2" x14ac:dyDescent="0.25">
      <c r="A593" s="27" t="s">
        <v>627</v>
      </c>
      <c r="B593" s="27" t="s">
        <v>619</v>
      </c>
      <c r="C593" s="28" t="s">
        <v>620</v>
      </c>
      <c r="D593" s="27" t="s">
        <v>33</v>
      </c>
      <c r="E593" s="153">
        <v>18</v>
      </c>
      <c r="F593" s="57">
        <v>156.79</v>
      </c>
      <c r="G593" s="57">
        <f t="shared" ref="G593:G617" si="165">TRUNC(F593*(1+$E$2),2)</f>
        <v>198.69</v>
      </c>
      <c r="H593" s="29">
        <f t="shared" ref="H593:H617" si="166">TRUNC((G593*E593),2)</f>
        <v>3576.42</v>
      </c>
    </row>
    <row r="594" spans="1:8" s="30" customFormat="1" ht="31.5" outlineLevel="2" x14ac:dyDescent="0.25">
      <c r="A594" s="27" t="s">
        <v>628</v>
      </c>
      <c r="B594" s="27" t="s">
        <v>621</v>
      </c>
      <c r="C594" s="28" t="s">
        <v>622</v>
      </c>
      <c r="D594" s="27" t="s">
        <v>33</v>
      </c>
      <c r="E594" s="153">
        <v>18</v>
      </c>
      <c r="F594" s="57">
        <v>11.9</v>
      </c>
      <c r="G594" s="57">
        <f t="shared" si="165"/>
        <v>15.08</v>
      </c>
      <c r="H594" s="29">
        <f t="shared" si="166"/>
        <v>271.44</v>
      </c>
    </row>
    <row r="595" spans="1:8" s="30" customFormat="1" outlineLevel="2" x14ac:dyDescent="0.25">
      <c r="A595" s="27" t="s">
        <v>629</v>
      </c>
      <c r="B595" s="27" t="s">
        <v>623</v>
      </c>
      <c r="C595" s="28" t="s">
        <v>624</v>
      </c>
      <c r="D595" s="27" t="s">
        <v>40</v>
      </c>
      <c r="E595" s="153">
        <v>18</v>
      </c>
      <c r="F595" s="57">
        <v>41.83</v>
      </c>
      <c r="G595" s="57">
        <f t="shared" si="165"/>
        <v>53.01</v>
      </c>
      <c r="H595" s="29">
        <f t="shared" si="166"/>
        <v>954.18</v>
      </c>
    </row>
    <row r="596" spans="1:8" s="30" customFormat="1" ht="31.5" outlineLevel="2" x14ac:dyDescent="0.25">
      <c r="A596" s="27" t="s">
        <v>630</v>
      </c>
      <c r="B596" s="27" t="s">
        <v>648</v>
      </c>
      <c r="C596" s="28" t="s">
        <v>649</v>
      </c>
      <c r="D596" s="27" t="s">
        <v>33</v>
      </c>
      <c r="E596" s="153">
        <v>58</v>
      </c>
      <c r="F596" s="57">
        <v>19.03</v>
      </c>
      <c r="G596" s="57">
        <f t="shared" si="165"/>
        <v>24.11</v>
      </c>
      <c r="H596" s="29">
        <f t="shared" si="166"/>
        <v>1398.38</v>
      </c>
    </row>
    <row r="597" spans="1:8" s="30" customFormat="1" outlineLevel="2" x14ac:dyDescent="0.25">
      <c r="A597" s="27" t="s">
        <v>631</v>
      </c>
      <c r="B597" s="27" t="s">
        <v>623</v>
      </c>
      <c r="C597" s="28" t="s">
        <v>624</v>
      </c>
      <c r="D597" s="27" t="s">
        <v>40</v>
      </c>
      <c r="E597" s="153">
        <v>37</v>
      </c>
      <c r="F597" s="57">
        <v>41.83</v>
      </c>
      <c r="G597" s="57">
        <f t="shared" si="165"/>
        <v>53.01</v>
      </c>
      <c r="H597" s="29">
        <f t="shared" si="166"/>
        <v>1961.37</v>
      </c>
    </row>
    <row r="598" spans="1:8" s="30" customFormat="1" outlineLevel="2" x14ac:dyDescent="0.25">
      <c r="A598" s="27" t="s">
        <v>1351</v>
      </c>
      <c r="B598" s="27" t="s">
        <v>1339</v>
      </c>
      <c r="C598" s="28" t="s">
        <v>1328</v>
      </c>
      <c r="D598" s="27" t="s">
        <v>33</v>
      </c>
      <c r="E598" s="153">
        <v>72</v>
      </c>
      <c r="F598" s="57">
        <v>36.590000000000003</v>
      </c>
      <c r="G598" s="57">
        <f t="shared" si="165"/>
        <v>46.37</v>
      </c>
      <c r="H598" s="29">
        <f t="shared" si="166"/>
        <v>3338.64</v>
      </c>
    </row>
    <row r="599" spans="1:8" s="30" customFormat="1" ht="31.5" outlineLevel="2" x14ac:dyDescent="0.25">
      <c r="A599" s="27" t="s">
        <v>1352</v>
      </c>
      <c r="B599" s="27" t="s">
        <v>636</v>
      </c>
      <c r="C599" s="28" t="s">
        <v>637</v>
      </c>
      <c r="D599" s="27" t="s">
        <v>33</v>
      </c>
      <c r="E599" s="153">
        <v>9</v>
      </c>
      <c r="F599" s="57">
        <v>67.099999999999994</v>
      </c>
      <c r="G599" s="57">
        <f t="shared" si="165"/>
        <v>85.03</v>
      </c>
      <c r="H599" s="29">
        <f t="shared" si="166"/>
        <v>765.27</v>
      </c>
    </row>
    <row r="600" spans="1:8" s="30" customFormat="1" ht="31.5" outlineLevel="2" x14ac:dyDescent="0.25">
      <c r="A600" s="27" t="s">
        <v>1353</v>
      </c>
      <c r="B600" s="27" t="s">
        <v>638</v>
      </c>
      <c r="C600" s="28" t="s">
        <v>639</v>
      </c>
      <c r="D600" s="27" t="s">
        <v>33</v>
      </c>
      <c r="E600" s="153">
        <v>9</v>
      </c>
      <c r="F600" s="57">
        <v>73.56</v>
      </c>
      <c r="G600" s="57">
        <f t="shared" si="165"/>
        <v>93.22</v>
      </c>
      <c r="H600" s="29">
        <f t="shared" si="166"/>
        <v>838.98</v>
      </c>
    </row>
    <row r="601" spans="1:8" s="30" customFormat="1" ht="31.5" outlineLevel="2" x14ac:dyDescent="0.25">
      <c r="A601" s="27" t="s">
        <v>1354</v>
      </c>
      <c r="B601" s="27" t="s">
        <v>640</v>
      </c>
      <c r="C601" s="28" t="s">
        <v>641</v>
      </c>
      <c r="D601" s="27" t="s">
        <v>33</v>
      </c>
      <c r="E601" s="153">
        <v>1</v>
      </c>
      <c r="F601" s="57">
        <v>435.05</v>
      </c>
      <c r="G601" s="57">
        <f t="shared" si="165"/>
        <v>551.33000000000004</v>
      </c>
      <c r="H601" s="29">
        <f t="shared" si="166"/>
        <v>551.33000000000004</v>
      </c>
    </row>
    <row r="602" spans="1:8" s="30" customFormat="1" ht="31.5" outlineLevel="2" x14ac:dyDescent="0.25">
      <c r="A602" s="27" t="s">
        <v>1355</v>
      </c>
      <c r="B602" s="27" t="s">
        <v>642</v>
      </c>
      <c r="C602" s="28" t="s">
        <v>643</v>
      </c>
      <c r="D602" s="27" t="s">
        <v>33</v>
      </c>
      <c r="E602" s="153">
        <v>1</v>
      </c>
      <c r="F602" s="57">
        <v>172.29</v>
      </c>
      <c r="G602" s="57">
        <f t="shared" si="165"/>
        <v>218.34</v>
      </c>
      <c r="H602" s="29">
        <f t="shared" si="166"/>
        <v>218.34</v>
      </c>
    </row>
    <row r="603" spans="1:8" s="30" customFormat="1" ht="31.5" outlineLevel="2" x14ac:dyDescent="0.25">
      <c r="A603" s="27" t="s">
        <v>1356</v>
      </c>
      <c r="B603" s="27" t="s">
        <v>644</v>
      </c>
      <c r="C603" s="28" t="s">
        <v>645</v>
      </c>
      <c r="D603" s="27" t="s">
        <v>36</v>
      </c>
      <c r="E603" s="153">
        <v>1442</v>
      </c>
      <c r="F603" s="57">
        <v>3.23</v>
      </c>
      <c r="G603" s="57">
        <f t="shared" si="165"/>
        <v>4.09</v>
      </c>
      <c r="H603" s="29">
        <f t="shared" si="166"/>
        <v>5897.78</v>
      </c>
    </row>
    <row r="604" spans="1:8" s="30" customFormat="1" ht="47.25" outlineLevel="2" x14ac:dyDescent="0.25">
      <c r="A604" s="27" t="s">
        <v>1357</v>
      </c>
      <c r="B604" s="27" t="s">
        <v>1340</v>
      </c>
      <c r="C604" s="28" t="s">
        <v>1329</v>
      </c>
      <c r="D604" s="27" t="s">
        <v>36</v>
      </c>
      <c r="E604" s="153">
        <v>435</v>
      </c>
      <c r="F604" s="57">
        <v>28.09</v>
      </c>
      <c r="G604" s="57">
        <f t="shared" si="165"/>
        <v>35.590000000000003</v>
      </c>
      <c r="H604" s="29">
        <f t="shared" si="166"/>
        <v>15481.65</v>
      </c>
    </row>
    <row r="605" spans="1:8" s="30" customFormat="1" outlineLevel="2" x14ac:dyDescent="0.25">
      <c r="A605" s="27" t="s">
        <v>1358</v>
      </c>
      <c r="B605" s="27" t="s">
        <v>2293</v>
      </c>
      <c r="C605" s="28" t="s">
        <v>2294</v>
      </c>
      <c r="D605" s="27" t="s">
        <v>33</v>
      </c>
      <c r="E605" s="153">
        <v>142</v>
      </c>
      <c r="F605" s="57">
        <v>114.46</v>
      </c>
      <c r="G605" s="57">
        <f t="shared" si="165"/>
        <v>145.05000000000001</v>
      </c>
      <c r="H605" s="29">
        <f t="shared" si="166"/>
        <v>20597.099999999999</v>
      </c>
    </row>
    <row r="606" spans="1:8" s="30" customFormat="1" ht="47.25" outlineLevel="2" x14ac:dyDescent="0.25">
      <c r="A606" s="27" t="s">
        <v>1359</v>
      </c>
      <c r="B606" s="27" t="s">
        <v>1341</v>
      </c>
      <c r="C606" s="28" t="s">
        <v>1330</v>
      </c>
      <c r="D606" s="27" t="s">
        <v>36</v>
      </c>
      <c r="E606" s="153">
        <v>276.2</v>
      </c>
      <c r="F606" s="57">
        <v>9.07</v>
      </c>
      <c r="G606" s="57">
        <f t="shared" si="165"/>
        <v>11.49</v>
      </c>
      <c r="H606" s="29">
        <f t="shared" si="166"/>
        <v>3173.53</v>
      </c>
    </row>
    <row r="607" spans="1:8" s="30" customFormat="1" ht="47.25" outlineLevel="2" x14ac:dyDescent="0.25">
      <c r="A607" s="27" t="s">
        <v>1360</v>
      </c>
      <c r="B607" s="27" t="s">
        <v>1342</v>
      </c>
      <c r="C607" s="28" t="s">
        <v>860</v>
      </c>
      <c r="D607" s="27" t="s">
        <v>33</v>
      </c>
      <c r="E607" s="153">
        <v>10</v>
      </c>
      <c r="F607" s="57">
        <v>20.48</v>
      </c>
      <c r="G607" s="57">
        <f t="shared" si="165"/>
        <v>25.95</v>
      </c>
      <c r="H607" s="29">
        <f t="shared" si="166"/>
        <v>259.5</v>
      </c>
    </row>
    <row r="608" spans="1:8" s="30" customFormat="1" outlineLevel="2" x14ac:dyDescent="0.25">
      <c r="A608" s="27" t="s">
        <v>1361</v>
      </c>
      <c r="B608" s="27" t="s">
        <v>1165</v>
      </c>
      <c r="C608" s="28" t="s">
        <v>1126</v>
      </c>
      <c r="D608" s="27" t="s">
        <v>33</v>
      </c>
      <c r="E608" s="153">
        <v>2</v>
      </c>
      <c r="F608" s="57">
        <v>1218.23</v>
      </c>
      <c r="G608" s="57">
        <f t="shared" si="165"/>
        <v>1543.86</v>
      </c>
      <c r="H608" s="29">
        <f t="shared" si="166"/>
        <v>3087.72</v>
      </c>
    </row>
    <row r="609" spans="1:9" s="30" customFormat="1" ht="63" outlineLevel="2" x14ac:dyDescent="0.25">
      <c r="A609" s="27" t="s">
        <v>1362</v>
      </c>
      <c r="B609" s="27" t="s">
        <v>1343</v>
      </c>
      <c r="C609" s="28" t="s">
        <v>1331</v>
      </c>
      <c r="D609" s="27" t="s">
        <v>33</v>
      </c>
      <c r="E609" s="153">
        <v>12</v>
      </c>
      <c r="F609" s="57">
        <v>58.88</v>
      </c>
      <c r="G609" s="57">
        <f t="shared" si="165"/>
        <v>74.61</v>
      </c>
      <c r="H609" s="29">
        <f t="shared" si="166"/>
        <v>895.32</v>
      </c>
    </row>
    <row r="610" spans="1:9" s="30" customFormat="1" ht="47.25" outlineLevel="2" x14ac:dyDescent="0.25">
      <c r="A610" s="27" t="s">
        <v>1363</v>
      </c>
      <c r="B610" s="27" t="s">
        <v>1344</v>
      </c>
      <c r="C610" s="28" t="s">
        <v>1332</v>
      </c>
      <c r="D610" s="27" t="s">
        <v>33</v>
      </c>
      <c r="E610" s="153">
        <v>10</v>
      </c>
      <c r="F610" s="57">
        <v>147.88</v>
      </c>
      <c r="G610" s="57">
        <f t="shared" si="165"/>
        <v>187.4</v>
      </c>
      <c r="H610" s="29">
        <f t="shared" si="166"/>
        <v>1874</v>
      </c>
    </row>
    <row r="611" spans="1:9" s="30" customFormat="1" ht="47.25" outlineLevel="2" x14ac:dyDescent="0.25">
      <c r="A611" s="27" t="s">
        <v>1364</v>
      </c>
      <c r="B611" s="27" t="s">
        <v>1345</v>
      </c>
      <c r="C611" s="28" t="s">
        <v>1333</v>
      </c>
      <c r="D611" s="27" t="s">
        <v>33</v>
      </c>
      <c r="E611" s="153">
        <v>9</v>
      </c>
      <c r="F611" s="57">
        <v>48.82</v>
      </c>
      <c r="G611" s="57">
        <f t="shared" si="165"/>
        <v>61.86</v>
      </c>
      <c r="H611" s="29">
        <f t="shared" si="166"/>
        <v>556.74</v>
      </c>
    </row>
    <row r="612" spans="1:9" s="30" customFormat="1" ht="47.25" outlineLevel="2" x14ac:dyDescent="0.25">
      <c r="A612" s="27" t="s">
        <v>1365</v>
      </c>
      <c r="B612" s="27" t="s">
        <v>1346</v>
      </c>
      <c r="C612" s="28" t="s">
        <v>1334</v>
      </c>
      <c r="D612" s="27" t="s">
        <v>36</v>
      </c>
      <c r="E612" s="153">
        <v>350</v>
      </c>
      <c r="F612" s="57">
        <v>95.25</v>
      </c>
      <c r="G612" s="57">
        <f t="shared" si="165"/>
        <v>120.71</v>
      </c>
      <c r="H612" s="29">
        <f t="shared" si="166"/>
        <v>42248.5</v>
      </c>
    </row>
    <row r="613" spans="1:9" s="30" customFormat="1" ht="47.25" outlineLevel="2" x14ac:dyDescent="0.25">
      <c r="A613" s="27" t="s">
        <v>1366</v>
      </c>
      <c r="B613" s="27" t="s">
        <v>1347</v>
      </c>
      <c r="C613" s="28" t="s">
        <v>1335</v>
      </c>
      <c r="D613" s="27" t="s">
        <v>33</v>
      </c>
      <c r="E613" s="153">
        <v>13</v>
      </c>
      <c r="F613" s="57">
        <v>105.8</v>
      </c>
      <c r="G613" s="57">
        <f t="shared" si="165"/>
        <v>134.08000000000001</v>
      </c>
      <c r="H613" s="29">
        <f t="shared" si="166"/>
        <v>1743.04</v>
      </c>
    </row>
    <row r="614" spans="1:9" s="30" customFormat="1" ht="47.25" outlineLevel="2" x14ac:dyDescent="0.25">
      <c r="A614" s="27" t="s">
        <v>1367</v>
      </c>
      <c r="B614" s="27" t="s">
        <v>476</v>
      </c>
      <c r="C614" s="28" t="s">
        <v>477</v>
      </c>
      <c r="D614" s="27" t="s">
        <v>33</v>
      </c>
      <c r="E614" s="153">
        <v>2</v>
      </c>
      <c r="F614" s="57">
        <v>196.96</v>
      </c>
      <c r="G614" s="57">
        <f t="shared" si="165"/>
        <v>249.6</v>
      </c>
      <c r="H614" s="29">
        <f t="shared" si="166"/>
        <v>499.2</v>
      </c>
    </row>
    <row r="615" spans="1:9" s="30" customFormat="1" ht="31.5" outlineLevel="2" x14ac:dyDescent="0.25">
      <c r="A615" s="27" t="s">
        <v>1368</v>
      </c>
      <c r="B615" s="27" t="s">
        <v>1348</v>
      </c>
      <c r="C615" s="28" t="s">
        <v>1336</v>
      </c>
      <c r="D615" s="27" t="s">
        <v>33</v>
      </c>
      <c r="E615" s="153">
        <v>1</v>
      </c>
      <c r="F615" s="57">
        <v>238.56</v>
      </c>
      <c r="G615" s="57">
        <f t="shared" si="165"/>
        <v>302.32</v>
      </c>
      <c r="H615" s="29">
        <f t="shared" si="166"/>
        <v>302.32</v>
      </c>
    </row>
    <row r="616" spans="1:9" s="30" customFormat="1" ht="63" outlineLevel="2" x14ac:dyDescent="0.25">
      <c r="A616" s="27" t="s">
        <v>1369</v>
      </c>
      <c r="B616" s="27" t="s">
        <v>1349</v>
      </c>
      <c r="C616" s="28" t="s">
        <v>1337</v>
      </c>
      <c r="D616" s="27" t="s">
        <v>33</v>
      </c>
      <c r="E616" s="153">
        <v>2</v>
      </c>
      <c r="F616" s="57">
        <v>945.22</v>
      </c>
      <c r="G616" s="57">
        <f t="shared" si="165"/>
        <v>1197.8699999999999</v>
      </c>
      <c r="H616" s="29">
        <f t="shared" si="166"/>
        <v>2395.7399999999998</v>
      </c>
    </row>
    <row r="617" spans="1:9" ht="47.25" outlineLevel="2" x14ac:dyDescent="0.25">
      <c r="A617" s="27" t="s">
        <v>1370</v>
      </c>
      <c r="B617" s="27" t="s">
        <v>1350</v>
      </c>
      <c r="C617" s="28" t="s">
        <v>1338</v>
      </c>
      <c r="D617" s="27" t="s">
        <v>33</v>
      </c>
      <c r="E617" s="153">
        <v>8</v>
      </c>
      <c r="F617" s="57">
        <v>804.15</v>
      </c>
      <c r="G617" s="57">
        <f t="shared" si="165"/>
        <v>1019.09</v>
      </c>
      <c r="H617" s="29">
        <f t="shared" si="166"/>
        <v>8152.72</v>
      </c>
    </row>
    <row r="618" spans="1:9" outlineLevel="2" x14ac:dyDescent="0.25">
      <c r="A618" s="27"/>
      <c r="B618" s="51"/>
      <c r="C618" s="31" t="s">
        <v>12</v>
      </c>
      <c r="D618" s="51"/>
      <c r="E618" s="154"/>
      <c r="F618" s="32"/>
      <c r="G618" s="56"/>
      <c r="H618" s="33">
        <f>SUM(H593:H617)</f>
        <v>121039.21</v>
      </c>
    </row>
    <row r="619" spans="1:9" outlineLevel="2" x14ac:dyDescent="0.25">
      <c r="A619" s="34" t="s">
        <v>632</v>
      </c>
      <c r="B619" s="38"/>
      <c r="C619" s="39" t="s">
        <v>625</v>
      </c>
      <c r="D619" s="38"/>
      <c r="E619" s="153"/>
      <c r="F619" s="40"/>
      <c r="G619" s="57"/>
      <c r="H619" s="29"/>
      <c r="I619" s="30"/>
    </row>
    <row r="620" spans="1:9" outlineLevel="2" x14ac:dyDescent="0.25">
      <c r="A620" s="27" t="s">
        <v>633</v>
      </c>
      <c r="B620" s="27" t="s">
        <v>650</v>
      </c>
      <c r="C620" s="28" t="s">
        <v>651</v>
      </c>
      <c r="D620" s="27" t="s">
        <v>33</v>
      </c>
      <c r="E620" s="153">
        <v>4</v>
      </c>
      <c r="F620" s="100">
        <v>11.9</v>
      </c>
      <c r="G620" s="57">
        <f t="shared" ref="G620:G622" si="167">TRUNC(F620*(1+$E$2),2)</f>
        <v>15.08</v>
      </c>
      <c r="H620" s="29">
        <f t="shared" ref="H620:H622" si="168">TRUNC((G620*E620),2)</f>
        <v>60.32</v>
      </c>
    </row>
    <row r="621" spans="1:9" ht="47.25" outlineLevel="2" x14ac:dyDescent="0.25">
      <c r="A621" s="27" t="s">
        <v>634</v>
      </c>
      <c r="B621" s="27" t="s">
        <v>646</v>
      </c>
      <c r="C621" s="28" t="s">
        <v>647</v>
      </c>
      <c r="D621" s="27" t="s">
        <v>33</v>
      </c>
      <c r="E621" s="153">
        <v>1</v>
      </c>
      <c r="F621" s="100">
        <v>14.8</v>
      </c>
      <c r="G621" s="57">
        <f t="shared" si="167"/>
        <v>18.75</v>
      </c>
      <c r="H621" s="29">
        <f t="shared" si="168"/>
        <v>18.75</v>
      </c>
    </row>
    <row r="622" spans="1:9" s="30" customFormat="1" outlineLevel="1" x14ac:dyDescent="0.25">
      <c r="A622" s="27" t="s">
        <v>635</v>
      </c>
      <c r="B622" s="27" t="s">
        <v>652</v>
      </c>
      <c r="C622" s="28" t="s">
        <v>653</v>
      </c>
      <c r="D622" s="27" t="s">
        <v>33</v>
      </c>
      <c r="E622" s="153">
        <v>1</v>
      </c>
      <c r="F622" s="100">
        <v>14.9</v>
      </c>
      <c r="G622" s="57">
        <f t="shared" si="167"/>
        <v>18.88</v>
      </c>
      <c r="H622" s="29">
        <f t="shared" si="168"/>
        <v>18.88</v>
      </c>
    </row>
    <row r="623" spans="1:9" outlineLevel="2" x14ac:dyDescent="0.25">
      <c r="A623" s="27"/>
      <c r="B623" s="51"/>
      <c r="C623" s="31" t="s">
        <v>12</v>
      </c>
      <c r="D623" s="51"/>
      <c r="E623" s="154"/>
      <c r="F623" s="32"/>
      <c r="G623" s="56"/>
      <c r="H623" s="33">
        <f>SUM(H620:H622)</f>
        <v>97.949999999999989</v>
      </c>
    </row>
    <row r="624" spans="1:9" outlineLevel="2" x14ac:dyDescent="0.25">
      <c r="A624" s="34" t="s">
        <v>654</v>
      </c>
      <c r="B624" s="38"/>
      <c r="C624" s="39" t="s">
        <v>656</v>
      </c>
      <c r="D624" s="38"/>
      <c r="E624" s="153"/>
      <c r="F624" s="40"/>
      <c r="G624" s="57"/>
      <c r="H624" s="29"/>
    </row>
    <row r="625" spans="1:9" ht="63" outlineLevel="2" x14ac:dyDescent="0.25">
      <c r="A625" s="27" t="s">
        <v>655</v>
      </c>
      <c r="B625" s="27" t="s">
        <v>156</v>
      </c>
      <c r="C625" s="28" t="s">
        <v>157</v>
      </c>
      <c r="D625" s="27" t="s">
        <v>40</v>
      </c>
      <c r="E625" s="153">
        <v>15.9</v>
      </c>
      <c r="F625" s="100">
        <v>63.26</v>
      </c>
      <c r="G625" s="57">
        <f t="shared" ref="G625:G632" si="169">TRUNC(F625*(1+$E$2),2)</f>
        <v>80.16</v>
      </c>
      <c r="H625" s="29">
        <f t="shared" ref="H625:H632" si="170">TRUNC((G625*E625),2)</f>
        <v>1274.54</v>
      </c>
      <c r="I625" s="30"/>
    </row>
    <row r="626" spans="1:9" ht="47.25" outlineLevel="2" x14ac:dyDescent="0.25">
      <c r="A626" s="27" t="s">
        <v>1371</v>
      </c>
      <c r="B626" s="27" t="s">
        <v>657</v>
      </c>
      <c r="C626" s="28" t="s">
        <v>658</v>
      </c>
      <c r="D626" s="27" t="s">
        <v>40</v>
      </c>
      <c r="E626" s="153">
        <v>31.8</v>
      </c>
      <c r="F626" s="100">
        <v>4.47</v>
      </c>
      <c r="G626" s="57">
        <f t="shared" si="169"/>
        <v>5.66</v>
      </c>
      <c r="H626" s="29">
        <f t="shared" si="170"/>
        <v>179.98</v>
      </c>
    </row>
    <row r="627" spans="1:9" ht="63" outlineLevel="2" x14ac:dyDescent="0.25">
      <c r="A627" s="27" t="s">
        <v>1372</v>
      </c>
      <c r="B627" s="27" t="s">
        <v>196</v>
      </c>
      <c r="C627" s="28" t="s">
        <v>197</v>
      </c>
      <c r="D627" s="27" t="s">
        <v>40</v>
      </c>
      <c r="E627" s="153">
        <v>31.8</v>
      </c>
      <c r="F627" s="100">
        <v>23.3</v>
      </c>
      <c r="G627" s="57">
        <f t="shared" si="169"/>
        <v>29.52</v>
      </c>
      <c r="H627" s="29">
        <f t="shared" si="170"/>
        <v>938.73</v>
      </c>
    </row>
    <row r="628" spans="1:9" ht="31.5" outlineLevel="2" x14ac:dyDescent="0.25">
      <c r="A628" s="27" t="s">
        <v>1373</v>
      </c>
      <c r="B628" s="27" t="s">
        <v>659</v>
      </c>
      <c r="C628" s="28" t="s">
        <v>660</v>
      </c>
      <c r="D628" s="27" t="s">
        <v>40</v>
      </c>
      <c r="E628" s="153">
        <v>5</v>
      </c>
      <c r="F628" s="100">
        <v>71.77</v>
      </c>
      <c r="G628" s="57">
        <f t="shared" si="169"/>
        <v>90.95</v>
      </c>
      <c r="H628" s="29">
        <f t="shared" si="170"/>
        <v>454.75</v>
      </c>
    </row>
    <row r="629" spans="1:9" ht="47.25" outlineLevel="2" x14ac:dyDescent="0.25">
      <c r="A629" s="27" t="s">
        <v>1374</v>
      </c>
      <c r="B629" s="27" t="s">
        <v>661</v>
      </c>
      <c r="C629" s="28" t="s">
        <v>662</v>
      </c>
      <c r="D629" s="27" t="s">
        <v>40</v>
      </c>
      <c r="E629" s="153">
        <v>5</v>
      </c>
      <c r="F629" s="100">
        <v>56.47</v>
      </c>
      <c r="G629" s="57">
        <f t="shared" si="169"/>
        <v>71.56</v>
      </c>
      <c r="H629" s="29">
        <f t="shared" si="170"/>
        <v>357.8</v>
      </c>
    </row>
    <row r="630" spans="1:9" ht="63" outlineLevel="2" x14ac:dyDescent="0.25">
      <c r="A630" s="27" t="s">
        <v>1375</v>
      </c>
      <c r="B630" s="27" t="s">
        <v>663</v>
      </c>
      <c r="C630" s="28" t="s">
        <v>664</v>
      </c>
      <c r="D630" s="27" t="s">
        <v>40</v>
      </c>
      <c r="E630" s="153">
        <v>5</v>
      </c>
      <c r="F630" s="100">
        <v>10.74</v>
      </c>
      <c r="G630" s="57">
        <f t="shared" si="169"/>
        <v>13.61</v>
      </c>
      <c r="H630" s="29">
        <f t="shared" si="170"/>
        <v>68.05</v>
      </c>
      <c r="I630" s="30"/>
    </row>
    <row r="631" spans="1:9" ht="31.5" outlineLevel="2" x14ac:dyDescent="0.25">
      <c r="A631" s="27" t="s">
        <v>1376</v>
      </c>
      <c r="B631" s="27" t="s">
        <v>760</v>
      </c>
      <c r="C631" s="28" t="s">
        <v>761</v>
      </c>
      <c r="D631" s="27" t="s">
        <v>33</v>
      </c>
      <c r="E631" s="153">
        <v>1</v>
      </c>
      <c r="F631" s="100">
        <v>7745.37</v>
      </c>
      <c r="G631" s="57">
        <f t="shared" si="169"/>
        <v>9815.7000000000007</v>
      </c>
      <c r="H631" s="29">
        <f t="shared" si="170"/>
        <v>9815.7000000000007</v>
      </c>
    </row>
    <row r="632" spans="1:9" s="30" customFormat="1" ht="31.5" outlineLevel="1" x14ac:dyDescent="0.25">
      <c r="A632" s="27" t="s">
        <v>1377</v>
      </c>
      <c r="B632" s="27" t="s">
        <v>665</v>
      </c>
      <c r="C632" s="28" t="s">
        <v>666</v>
      </c>
      <c r="D632" s="27" t="s">
        <v>40</v>
      </c>
      <c r="E632" s="153">
        <v>1.47</v>
      </c>
      <c r="F632" s="100">
        <v>468.36</v>
      </c>
      <c r="G632" s="57">
        <f t="shared" si="169"/>
        <v>593.54999999999995</v>
      </c>
      <c r="H632" s="29">
        <f t="shared" si="170"/>
        <v>872.51</v>
      </c>
    </row>
    <row r="633" spans="1:9" ht="15.75" customHeight="1" x14ac:dyDescent="0.25">
      <c r="A633" s="27"/>
      <c r="B633" s="51"/>
      <c r="C633" s="31" t="s">
        <v>12</v>
      </c>
      <c r="D633" s="51"/>
      <c r="E633" s="154"/>
      <c r="F633" s="32"/>
      <c r="G633" s="56"/>
      <c r="H633" s="33">
        <f>SUM(H625:H632)</f>
        <v>13962.060000000001</v>
      </c>
    </row>
    <row r="634" spans="1:9" x14ac:dyDescent="0.25">
      <c r="A634" s="164"/>
      <c r="B634" s="164"/>
      <c r="C634" s="247" t="s">
        <v>667</v>
      </c>
      <c r="D634" s="247"/>
      <c r="E634" s="247"/>
      <c r="F634" s="247"/>
      <c r="G634" s="90"/>
      <c r="H634" s="91">
        <f>H618+H623+H633</f>
        <v>135099.22</v>
      </c>
    </row>
    <row r="635" spans="1:9" s="30" customFormat="1" outlineLevel="1" x14ac:dyDescent="0.25">
      <c r="A635" s="246" t="s">
        <v>668</v>
      </c>
      <c r="B635" s="246"/>
      <c r="C635" s="246"/>
      <c r="D635" s="246"/>
      <c r="E635" s="246"/>
      <c r="F635" s="246"/>
      <c r="G635" s="246"/>
      <c r="H635" s="246"/>
    </row>
    <row r="636" spans="1:9" s="30" customFormat="1" outlineLevel="2" x14ac:dyDescent="0.25">
      <c r="A636" s="38" t="s">
        <v>669</v>
      </c>
      <c r="B636" s="38"/>
      <c r="C636" s="39" t="s">
        <v>1398</v>
      </c>
      <c r="D636" s="38"/>
      <c r="E636" s="153"/>
      <c r="F636" s="40"/>
      <c r="G636" s="57"/>
      <c r="H636" s="43"/>
    </row>
    <row r="637" spans="1:9" s="30" customFormat="1" ht="31.5" outlineLevel="2" x14ac:dyDescent="0.25">
      <c r="A637" s="27" t="s">
        <v>1399</v>
      </c>
      <c r="B637" s="27" t="s">
        <v>671</v>
      </c>
      <c r="C637" s="28" t="s">
        <v>672</v>
      </c>
      <c r="D637" s="27" t="s">
        <v>55</v>
      </c>
      <c r="E637" s="153">
        <v>19.97</v>
      </c>
      <c r="F637" s="57">
        <v>27.24</v>
      </c>
      <c r="G637" s="57">
        <f t="shared" ref="G637:G656" si="171">TRUNC(F637*(1+$E$2),2)</f>
        <v>34.520000000000003</v>
      </c>
      <c r="H637" s="29">
        <f t="shared" ref="H637:H656" si="172">TRUNC((G637*E637),2)</f>
        <v>689.36</v>
      </c>
    </row>
    <row r="638" spans="1:9" s="30" customFormat="1" outlineLevel="2" x14ac:dyDescent="0.25">
      <c r="A638" s="27" t="s">
        <v>1401</v>
      </c>
      <c r="B638" s="27" t="s">
        <v>1386</v>
      </c>
      <c r="C638" s="28" t="s">
        <v>1378</v>
      </c>
      <c r="D638" s="27" t="s">
        <v>55</v>
      </c>
      <c r="E638" s="153">
        <v>6.78</v>
      </c>
      <c r="F638" s="57">
        <v>42.1</v>
      </c>
      <c r="G638" s="57">
        <f t="shared" si="171"/>
        <v>53.35</v>
      </c>
      <c r="H638" s="29">
        <f t="shared" si="172"/>
        <v>361.71</v>
      </c>
    </row>
    <row r="639" spans="1:9" s="30" customFormat="1" outlineLevel="2" x14ac:dyDescent="0.25">
      <c r="A639" s="27" t="s">
        <v>1402</v>
      </c>
      <c r="B639" s="27" t="s">
        <v>1387</v>
      </c>
      <c r="C639" s="28" t="s">
        <v>1379</v>
      </c>
      <c r="D639" s="27" t="s">
        <v>55</v>
      </c>
      <c r="E639" s="153">
        <v>37.44</v>
      </c>
      <c r="F639" s="57">
        <v>17.809999999999999</v>
      </c>
      <c r="G639" s="57">
        <f t="shared" si="171"/>
        <v>22.57</v>
      </c>
      <c r="H639" s="29">
        <f t="shared" si="172"/>
        <v>845.02</v>
      </c>
    </row>
    <row r="640" spans="1:9" s="30" customFormat="1" ht="31.5" outlineLevel="2" x14ac:dyDescent="0.25">
      <c r="A640" s="27" t="s">
        <v>1403</v>
      </c>
      <c r="B640" s="27" t="s">
        <v>1397</v>
      </c>
      <c r="C640" s="28" t="s">
        <v>1395</v>
      </c>
      <c r="D640" s="27" t="s">
        <v>1396</v>
      </c>
      <c r="E640" s="153">
        <v>561.6</v>
      </c>
      <c r="F640" s="57">
        <v>0.55000000000000004</v>
      </c>
      <c r="G640" s="57">
        <f t="shared" si="171"/>
        <v>0.69</v>
      </c>
      <c r="H640" s="29">
        <f t="shared" si="172"/>
        <v>387.5</v>
      </c>
    </row>
    <row r="641" spans="1:9" s="30" customFormat="1" ht="31.5" outlineLevel="2" x14ac:dyDescent="0.25">
      <c r="A641" s="27" t="s">
        <v>1404</v>
      </c>
      <c r="B641" s="27">
        <v>97083</v>
      </c>
      <c r="C641" s="28" t="s">
        <v>969</v>
      </c>
      <c r="D641" s="27" t="s">
        <v>40</v>
      </c>
      <c r="E641" s="153">
        <v>136.82</v>
      </c>
      <c r="F641" s="57">
        <v>2.25</v>
      </c>
      <c r="G641" s="57">
        <f t="shared" ref="G641" si="173">TRUNC(F641*(1+$E$2),2)</f>
        <v>2.85</v>
      </c>
      <c r="H641" s="29">
        <f t="shared" ref="H641" si="174">TRUNC((G641*E641),2)</f>
        <v>389.93</v>
      </c>
    </row>
    <row r="642" spans="1:9" s="30" customFormat="1" ht="31.5" outlineLevel="2" x14ac:dyDescent="0.25">
      <c r="A642" s="27" t="s">
        <v>1405</v>
      </c>
      <c r="B642" s="27" t="s">
        <v>1388</v>
      </c>
      <c r="C642" s="28" t="s">
        <v>1380</v>
      </c>
      <c r="D642" s="27" t="s">
        <v>55</v>
      </c>
      <c r="E642" s="153">
        <v>6.84</v>
      </c>
      <c r="F642" s="57">
        <v>99.63</v>
      </c>
      <c r="G642" s="57">
        <f t="shared" si="171"/>
        <v>126.26</v>
      </c>
      <c r="H642" s="29">
        <f t="shared" si="172"/>
        <v>863.61</v>
      </c>
    </row>
    <row r="643" spans="1:9" s="30" customFormat="1" ht="31.5" outlineLevel="2" x14ac:dyDescent="0.25">
      <c r="A643" s="27" t="s">
        <v>670</v>
      </c>
      <c r="B643" s="27" t="s">
        <v>673</v>
      </c>
      <c r="C643" s="28" t="s">
        <v>674</v>
      </c>
      <c r="D643" s="27" t="s">
        <v>40</v>
      </c>
      <c r="E643" s="153">
        <v>45.74</v>
      </c>
      <c r="F643" s="57">
        <v>8.85</v>
      </c>
      <c r="G643" s="57">
        <f t="shared" si="171"/>
        <v>11.21</v>
      </c>
      <c r="H643" s="29">
        <f t="shared" si="172"/>
        <v>512.74</v>
      </c>
    </row>
    <row r="644" spans="1:9" s="30" customFormat="1" ht="31.5" outlineLevel="2" x14ac:dyDescent="0.25">
      <c r="A644" s="27" t="s">
        <v>1406</v>
      </c>
      <c r="B644" s="27" t="s">
        <v>1389</v>
      </c>
      <c r="C644" s="28" t="s">
        <v>967</v>
      </c>
      <c r="D644" s="27" t="s">
        <v>40</v>
      </c>
      <c r="E644" s="153">
        <v>117.46</v>
      </c>
      <c r="F644" s="57">
        <v>4.75</v>
      </c>
      <c r="G644" s="57">
        <f t="shared" si="171"/>
        <v>6.01</v>
      </c>
      <c r="H644" s="29">
        <f t="shared" si="172"/>
        <v>705.93</v>
      </c>
    </row>
    <row r="645" spans="1:9" s="30" customFormat="1" ht="31.5" outlineLevel="2" x14ac:dyDescent="0.25">
      <c r="A645" s="27" t="s">
        <v>1407</v>
      </c>
      <c r="B645" s="27">
        <v>1527</v>
      </c>
      <c r="C645" s="28" t="s">
        <v>861</v>
      </c>
      <c r="D645" s="27" t="s">
        <v>55</v>
      </c>
      <c r="E645" s="153">
        <v>14.1</v>
      </c>
      <c r="F645" s="57">
        <v>391.31</v>
      </c>
      <c r="G645" s="57">
        <f t="shared" si="171"/>
        <v>495.9</v>
      </c>
      <c r="H645" s="29">
        <f t="shared" si="172"/>
        <v>6992.19</v>
      </c>
    </row>
    <row r="646" spans="1:9" s="30" customFormat="1" ht="31.5" outlineLevel="2" x14ac:dyDescent="0.25">
      <c r="A646" s="27" t="s">
        <v>1408</v>
      </c>
      <c r="B646" s="27" t="s">
        <v>1391</v>
      </c>
      <c r="C646" s="28" t="s">
        <v>1382</v>
      </c>
      <c r="D646" s="27" t="s">
        <v>55</v>
      </c>
      <c r="E646" s="153">
        <v>14.1</v>
      </c>
      <c r="F646" s="57">
        <v>24.5</v>
      </c>
      <c r="G646" s="57">
        <f t="shared" si="171"/>
        <v>31.04</v>
      </c>
      <c r="H646" s="29">
        <f t="shared" si="172"/>
        <v>437.66</v>
      </c>
    </row>
    <row r="647" spans="1:9" s="30" customFormat="1" ht="31.5" outlineLevel="2" x14ac:dyDescent="0.25">
      <c r="A647" s="27" t="s">
        <v>1409</v>
      </c>
      <c r="B647" s="27" t="s">
        <v>1392</v>
      </c>
      <c r="C647" s="28" t="s">
        <v>1383</v>
      </c>
      <c r="D647" s="27" t="s">
        <v>74</v>
      </c>
      <c r="E647" s="153">
        <v>273.64</v>
      </c>
      <c r="F647" s="57">
        <v>7.53</v>
      </c>
      <c r="G647" s="57">
        <f t="shared" si="171"/>
        <v>9.5399999999999991</v>
      </c>
      <c r="H647" s="29">
        <f t="shared" si="172"/>
        <v>2610.52</v>
      </c>
    </row>
    <row r="648" spans="1:9" s="30" customFormat="1" ht="47.25" outlineLevel="2" x14ac:dyDescent="0.25">
      <c r="A648" s="27" t="s">
        <v>1410</v>
      </c>
      <c r="B648" s="27" t="s">
        <v>1393</v>
      </c>
      <c r="C648" s="28" t="s">
        <v>1384</v>
      </c>
      <c r="D648" s="27" t="s">
        <v>40</v>
      </c>
      <c r="E648" s="153">
        <v>45.74</v>
      </c>
      <c r="F648" s="57">
        <v>75.84</v>
      </c>
      <c r="G648" s="57">
        <f t="shared" si="171"/>
        <v>96.11</v>
      </c>
      <c r="H648" s="29">
        <f t="shared" si="172"/>
        <v>4396.07</v>
      </c>
    </row>
    <row r="649" spans="1:9" s="30" customFormat="1" ht="31.5" outlineLevel="2" x14ac:dyDescent="0.25">
      <c r="A649" s="27" t="s">
        <v>1411</v>
      </c>
      <c r="B649" s="27">
        <v>1527</v>
      </c>
      <c r="C649" s="28" t="s">
        <v>861</v>
      </c>
      <c r="D649" s="27" t="s">
        <v>55</v>
      </c>
      <c r="E649" s="153">
        <v>5.87</v>
      </c>
      <c r="F649" s="57">
        <v>391.31</v>
      </c>
      <c r="G649" s="57">
        <f t="shared" si="171"/>
        <v>495.9</v>
      </c>
      <c r="H649" s="29">
        <f t="shared" si="172"/>
        <v>2910.93</v>
      </c>
    </row>
    <row r="650" spans="1:9" s="30" customFormat="1" ht="31.5" outlineLevel="2" x14ac:dyDescent="0.25">
      <c r="A650" s="27" t="s">
        <v>1412</v>
      </c>
      <c r="B650" s="27" t="s">
        <v>1391</v>
      </c>
      <c r="C650" s="28" t="s">
        <v>1382</v>
      </c>
      <c r="D650" s="27" t="s">
        <v>55</v>
      </c>
      <c r="E650" s="153">
        <v>5.87</v>
      </c>
      <c r="F650" s="57">
        <v>24.5</v>
      </c>
      <c r="G650" s="57">
        <f t="shared" si="171"/>
        <v>31.04</v>
      </c>
      <c r="H650" s="29">
        <f t="shared" si="172"/>
        <v>182.2</v>
      </c>
    </row>
    <row r="651" spans="1:9" s="30" customFormat="1" ht="31.5" outlineLevel="2" x14ac:dyDescent="0.25">
      <c r="A651" s="27" t="s">
        <v>1413</v>
      </c>
      <c r="B651" s="27" t="s">
        <v>675</v>
      </c>
      <c r="C651" s="28" t="s">
        <v>676</v>
      </c>
      <c r="D651" s="27" t="s">
        <v>74</v>
      </c>
      <c r="E651" s="153">
        <v>81.64</v>
      </c>
      <c r="F651" s="57">
        <v>11.69</v>
      </c>
      <c r="G651" s="57">
        <f t="shared" si="171"/>
        <v>14.81</v>
      </c>
      <c r="H651" s="29">
        <f t="shared" si="172"/>
        <v>1209.08</v>
      </c>
    </row>
    <row r="652" spans="1:9" s="30" customFormat="1" ht="31.5" outlineLevel="2" x14ac:dyDescent="0.25">
      <c r="A652" s="27" t="s">
        <v>1414</v>
      </c>
      <c r="B652" s="27" t="s">
        <v>677</v>
      </c>
      <c r="C652" s="28" t="s">
        <v>678</v>
      </c>
      <c r="D652" s="27" t="s">
        <v>74</v>
      </c>
      <c r="E652" s="153">
        <v>176.45</v>
      </c>
      <c r="F652" s="57">
        <v>9.9</v>
      </c>
      <c r="G652" s="57">
        <f t="shared" si="171"/>
        <v>12.54</v>
      </c>
      <c r="H652" s="29">
        <f t="shared" si="172"/>
        <v>2212.6799999999998</v>
      </c>
    </row>
    <row r="653" spans="1:9" s="30" customFormat="1" outlineLevel="2" x14ac:dyDescent="0.25">
      <c r="A653" s="27" t="s">
        <v>1415</v>
      </c>
      <c r="B653" s="27" t="s">
        <v>689</v>
      </c>
      <c r="C653" s="28" t="s">
        <v>690</v>
      </c>
      <c r="D653" s="27" t="s">
        <v>74</v>
      </c>
      <c r="E653" s="153">
        <v>2079.19</v>
      </c>
      <c r="F653" s="57">
        <v>6.48</v>
      </c>
      <c r="G653" s="57">
        <f t="shared" si="171"/>
        <v>8.2100000000000009</v>
      </c>
      <c r="H653" s="29">
        <f t="shared" si="172"/>
        <v>17070.14</v>
      </c>
    </row>
    <row r="654" spans="1:9" s="30" customFormat="1" outlineLevel="2" x14ac:dyDescent="0.25">
      <c r="A654" s="27"/>
      <c r="B654" s="27" t="s">
        <v>691</v>
      </c>
      <c r="C654" s="28" t="s">
        <v>692</v>
      </c>
      <c r="D654" s="27" t="s">
        <v>74</v>
      </c>
      <c r="E654" s="153">
        <v>1065.54</v>
      </c>
      <c r="F654" s="100">
        <v>2.4700000000000002</v>
      </c>
      <c r="G654" s="57">
        <f t="shared" ref="G654" si="175">TRUNC(F654*(1+$E$2),2)</f>
        <v>3.13</v>
      </c>
      <c r="H654" s="29">
        <f t="shared" ref="H654" si="176">TRUNC((G654*E654),2)</f>
        <v>3335.14</v>
      </c>
      <c r="I654" s="153"/>
    </row>
    <row r="655" spans="1:9" s="30" customFormat="1" ht="47.25" outlineLevel="2" x14ac:dyDescent="0.25">
      <c r="A655" s="27" t="s">
        <v>1416</v>
      </c>
      <c r="B655" s="27" t="s">
        <v>693</v>
      </c>
      <c r="C655" s="28" t="s">
        <v>694</v>
      </c>
      <c r="D655" s="27" t="s">
        <v>40</v>
      </c>
      <c r="E655" s="153">
        <v>179.68</v>
      </c>
      <c r="F655" s="100">
        <v>15.3</v>
      </c>
      <c r="G655" s="57">
        <f t="shared" si="171"/>
        <v>19.38</v>
      </c>
      <c r="H655" s="29">
        <f t="shared" si="172"/>
        <v>3482.19</v>
      </c>
    </row>
    <row r="656" spans="1:9" outlineLevel="2" x14ac:dyDescent="0.25">
      <c r="A656" s="27" t="s">
        <v>1417</v>
      </c>
      <c r="B656" s="27" t="s">
        <v>1394</v>
      </c>
      <c r="C656" s="28" t="s">
        <v>1385</v>
      </c>
      <c r="D656" s="27" t="s">
        <v>74</v>
      </c>
      <c r="E656" s="153">
        <v>21.91</v>
      </c>
      <c r="F656" s="57">
        <v>5.76</v>
      </c>
      <c r="G656" s="57">
        <f t="shared" si="171"/>
        <v>7.29</v>
      </c>
      <c r="H656" s="29">
        <f t="shared" si="172"/>
        <v>159.72</v>
      </c>
    </row>
    <row r="657" spans="1:16" outlineLevel="2" x14ac:dyDescent="0.25">
      <c r="A657" s="27" t="s">
        <v>865</v>
      </c>
      <c r="B657" s="51"/>
      <c r="C657" s="31" t="s">
        <v>12</v>
      </c>
      <c r="D657" s="51"/>
      <c r="E657" s="154"/>
      <c r="F657" s="32"/>
      <c r="G657" s="56"/>
      <c r="H657" s="33">
        <f>SUM(H637:H656)</f>
        <v>49754.32</v>
      </c>
    </row>
    <row r="658" spans="1:16" outlineLevel="2" x14ac:dyDescent="0.25">
      <c r="A658" s="34" t="s">
        <v>696</v>
      </c>
      <c r="B658" s="38"/>
      <c r="C658" s="39" t="s">
        <v>1418</v>
      </c>
      <c r="D658" s="38"/>
      <c r="E658" s="153"/>
      <c r="F658" s="40"/>
      <c r="G658" s="57"/>
      <c r="H658" s="29"/>
    </row>
    <row r="659" spans="1:16" outlineLevel="2" x14ac:dyDescent="0.25">
      <c r="A659" s="27" t="s">
        <v>714</v>
      </c>
      <c r="B659" s="27" t="s">
        <v>689</v>
      </c>
      <c r="C659" s="28" t="s">
        <v>690</v>
      </c>
      <c r="D659" s="27" t="s">
        <v>74</v>
      </c>
      <c r="E659" s="153">
        <v>1065.54</v>
      </c>
      <c r="F659" s="100">
        <v>6.49</v>
      </c>
      <c r="G659" s="57">
        <f t="shared" ref="G659:G662" si="177">TRUNC(F659*(1+$E$2),2)</f>
        <v>8.2200000000000006</v>
      </c>
      <c r="H659" s="29">
        <f t="shared" ref="H659:H662" si="178">TRUNC((G659*E659),2)</f>
        <v>8758.73</v>
      </c>
      <c r="I659" s="30"/>
    </row>
    <row r="660" spans="1:16" outlineLevel="2" x14ac:dyDescent="0.25">
      <c r="A660" s="27" t="s">
        <v>715</v>
      </c>
      <c r="B660" s="27" t="s">
        <v>691</v>
      </c>
      <c r="C660" s="28" t="s">
        <v>692</v>
      </c>
      <c r="D660" s="27" t="s">
        <v>74</v>
      </c>
      <c r="E660" s="153">
        <v>1065.54</v>
      </c>
      <c r="F660" s="100">
        <v>2.4700000000000002</v>
      </c>
      <c r="G660" s="57">
        <f t="shared" si="177"/>
        <v>3.13</v>
      </c>
      <c r="H660" s="29">
        <f t="shared" si="178"/>
        <v>3335.14</v>
      </c>
      <c r="P660" s="201" t="s">
        <v>2305</v>
      </c>
    </row>
    <row r="661" spans="1:16" ht="47.25" outlineLevel="2" x14ac:dyDescent="0.25">
      <c r="A661" s="27" t="s">
        <v>716</v>
      </c>
      <c r="B661" s="27" t="s">
        <v>693</v>
      </c>
      <c r="C661" s="28" t="s">
        <v>694</v>
      </c>
      <c r="D661" s="27" t="s">
        <v>40</v>
      </c>
      <c r="E661" s="153">
        <v>97.91</v>
      </c>
      <c r="F661" s="100">
        <v>15.3</v>
      </c>
      <c r="G661" s="57">
        <f t="shared" si="177"/>
        <v>19.38</v>
      </c>
      <c r="H661" s="29">
        <f t="shared" si="178"/>
        <v>1897.49</v>
      </c>
    </row>
    <row r="662" spans="1:16" ht="47.25" outlineLevel="2" x14ac:dyDescent="0.25">
      <c r="A662" s="27" t="s">
        <v>717</v>
      </c>
      <c r="B662" s="27" t="s">
        <v>695</v>
      </c>
      <c r="C662" s="28" t="s">
        <v>73</v>
      </c>
      <c r="D662" s="27" t="s">
        <v>74</v>
      </c>
      <c r="E662" s="153">
        <v>69.540000000000006</v>
      </c>
      <c r="F662" s="100">
        <v>7.9</v>
      </c>
      <c r="G662" s="57">
        <f t="shared" si="177"/>
        <v>10.01</v>
      </c>
      <c r="H662" s="29">
        <f t="shared" si="178"/>
        <v>696.09</v>
      </c>
    </row>
    <row r="663" spans="1:16" s="30" customFormat="1" outlineLevel="1" x14ac:dyDescent="0.25">
      <c r="A663" s="27"/>
      <c r="B663" s="27"/>
      <c r="C663" s="28"/>
      <c r="D663" s="27"/>
      <c r="E663" s="153"/>
      <c r="F663" s="100"/>
      <c r="G663" s="57"/>
      <c r="H663" s="29"/>
    </row>
    <row r="664" spans="1:16" outlineLevel="2" x14ac:dyDescent="0.25">
      <c r="A664" s="27"/>
      <c r="B664" s="51"/>
      <c r="C664" s="31" t="s">
        <v>12</v>
      </c>
      <c r="D664" s="51"/>
      <c r="E664" s="154"/>
      <c r="F664" s="32"/>
      <c r="G664" s="56"/>
      <c r="H664" s="33">
        <f>SUM(H659:H662)</f>
        <v>14687.449999999999</v>
      </c>
    </row>
    <row r="665" spans="1:16" outlineLevel="2" x14ac:dyDescent="0.25">
      <c r="A665" s="34" t="s">
        <v>697</v>
      </c>
      <c r="B665" s="38"/>
      <c r="C665" s="39" t="s">
        <v>1429</v>
      </c>
      <c r="D665" s="38"/>
      <c r="E665" s="153"/>
      <c r="F665" s="40"/>
      <c r="G665" s="57"/>
      <c r="H665" s="29"/>
    </row>
    <row r="666" spans="1:16" ht="31.5" outlineLevel="2" x14ac:dyDescent="0.25">
      <c r="A666" s="27" t="s">
        <v>698</v>
      </c>
      <c r="B666" s="27" t="s">
        <v>1430</v>
      </c>
      <c r="C666" s="28" t="s">
        <v>1419</v>
      </c>
      <c r="D666" s="27" t="s">
        <v>55</v>
      </c>
      <c r="E666" s="153">
        <v>112.28</v>
      </c>
      <c r="F666" s="40">
        <v>102.43</v>
      </c>
      <c r="G666" s="57">
        <f t="shared" ref="G666:G690" si="179">TRUNC(F666*(1+$E$2),2)</f>
        <v>129.80000000000001</v>
      </c>
      <c r="H666" s="29">
        <f t="shared" ref="H666:H693" si="180">TRUNC((G666*E666),2)</f>
        <v>14573.94</v>
      </c>
    </row>
    <row r="667" spans="1:16" ht="31.5" outlineLevel="2" x14ac:dyDescent="0.25">
      <c r="A667" s="27" t="s">
        <v>699</v>
      </c>
      <c r="B667" s="27" t="s">
        <v>1431</v>
      </c>
      <c r="C667" s="28" t="s">
        <v>1420</v>
      </c>
      <c r="D667" s="27" t="s">
        <v>55</v>
      </c>
      <c r="E667" s="153">
        <v>30.38</v>
      </c>
      <c r="F667" s="40">
        <v>86.14</v>
      </c>
      <c r="G667" s="57">
        <f t="shared" si="179"/>
        <v>109.16</v>
      </c>
      <c r="H667" s="29">
        <f t="shared" si="180"/>
        <v>3316.28</v>
      </c>
    </row>
    <row r="668" spans="1:16" outlineLevel="2" x14ac:dyDescent="0.25">
      <c r="A668" s="27" t="s">
        <v>1441</v>
      </c>
      <c r="B668" s="27" t="s">
        <v>1387</v>
      </c>
      <c r="C668" s="28" t="s">
        <v>1379</v>
      </c>
      <c r="D668" s="27" t="s">
        <v>55</v>
      </c>
      <c r="E668" s="153">
        <v>111.86</v>
      </c>
      <c r="F668" s="40">
        <v>17.809999999999999</v>
      </c>
      <c r="G668" s="57">
        <f t="shared" si="179"/>
        <v>22.57</v>
      </c>
      <c r="H668" s="29">
        <f t="shared" si="180"/>
        <v>2524.6799999999998</v>
      </c>
    </row>
    <row r="669" spans="1:16" outlineLevel="2" x14ac:dyDescent="0.25">
      <c r="A669" s="27" t="s">
        <v>1442</v>
      </c>
      <c r="B669" s="27" t="s">
        <v>1223</v>
      </c>
      <c r="C669" s="28" t="s">
        <v>1200</v>
      </c>
      <c r="D669" s="27" t="s">
        <v>55</v>
      </c>
      <c r="E669" s="153">
        <v>62.76</v>
      </c>
      <c r="F669" s="40">
        <v>34.770000000000003</v>
      </c>
      <c r="G669" s="57">
        <f t="shared" si="179"/>
        <v>44.06</v>
      </c>
      <c r="H669" s="29">
        <f t="shared" si="180"/>
        <v>2765.2</v>
      </c>
    </row>
    <row r="670" spans="1:16" ht="31.5" outlineLevel="2" x14ac:dyDescent="0.25">
      <c r="A670" s="27" t="s">
        <v>1443</v>
      </c>
      <c r="B670" s="27" t="s">
        <v>1397</v>
      </c>
      <c r="C670" s="28" t="s">
        <v>1395</v>
      </c>
      <c r="D670" s="27" t="s">
        <v>1396</v>
      </c>
      <c r="E670" s="153">
        <v>1677.9</v>
      </c>
      <c r="F670" s="40">
        <v>0.55000000000000004</v>
      </c>
      <c r="G670" s="57">
        <f t="shared" si="179"/>
        <v>0.69</v>
      </c>
      <c r="H670" s="29">
        <f t="shared" si="180"/>
        <v>1157.75</v>
      </c>
    </row>
    <row r="671" spans="1:16" ht="31.5" outlineLevel="2" x14ac:dyDescent="0.25">
      <c r="A671" s="27" t="s">
        <v>1444</v>
      </c>
      <c r="B671" s="27" t="s">
        <v>1432</v>
      </c>
      <c r="C671" s="28" t="s">
        <v>1421</v>
      </c>
      <c r="D671" s="27" t="s">
        <v>55</v>
      </c>
      <c r="E671" s="153">
        <v>4.91</v>
      </c>
      <c r="F671" s="40">
        <v>153.62</v>
      </c>
      <c r="G671" s="57">
        <f t="shared" si="179"/>
        <v>194.68</v>
      </c>
      <c r="H671" s="29">
        <f t="shared" si="180"/>
        <v>955.87</v>
      </c>
    </row>
    <row r="672" spans="1:16" ht="31.5" outlineLevel="2" x14ac:dyDescent="0.25">
      <c r="A672" s="27" t="s">
        <v>1445</v>
      </c>
      <c r="B672" s="27" t="s">
        <v>1433</v>
      </c>
      <c r="C672" s="28" t="s">
        <v>966</v>
      </c>
      <c r="D672" s="27" t="s">
        <v>55</v>
      </c>
      <c r="E672" s="153">
        <v>3.8</v>
      </c>
      <c r="F672" s="40">
        <v>103.72</v>
      </c>
      <c r="G672" s="57">
        <f t="shared" si="179"/>
        <v>131.44</v>
      </c>
      <c r="H672" s="29">
        <f t="shared" si="180"/>
        <v>499.47</v>
      </c>
    </row>
    <row r="673" spans="1:8" ht="31.5" outlineLevel="2" x14ac:dyDescent="0.25">
      <c r="A673" s="27" t="s">
        <v>1446</v>
      </c>
      <c r="B673" s="27" t="s">
        <v>1434</v>
      </c>
      <c r="C673" s="28" t="s">
        <v>1422</v>
      </c>
      <c r="D673" s="27" t="s">
        <v>40</v>
      </c>
      <c r="E673" s="153">
        <v>375.33</v>
      </c>
      <c r="F673" s="40">
        <v>28.13</v>
      </c>
      <c r="G673" s="57">
        <f t="shared" si="179"/>
        <v>35.64</v>
      </c>
      <c r="H673" s="29">
        <f t="shared" si="180"/>
        <v>13376.76</v>
      </c>
    </row>
    <row r="674" spans="1:8" outlineLevel="2" x14ac:dyDescent="0.25">
      <c r="A674" s="27" t="s">
        <v>1447</v>
      </c>
      <c r="B674" s="27" t="s">
        <v>1435</v>
      </c>
      <c r="C674" s="28" t="s">
        <v>1423</v>
      </c>
      <c r="D674" s="27" t="s">
        <v>40</v>
      </c>
      <c r="E674" s="153">
        <v>195.54</v>
      </c>
      <c r="F674" s="40">
        <v>29.93</v>
      </c>
      <c r="G674" s="57">
        <f t="shared" si="179"/>
        <v>37.93</v>
      </c>
      <c r="H674" s="29">
        <f t="shared" si="180"/>
        <v>7416.83</v>
      </c>
    </row>
    <row r="675" spans="1:8" ht="31.5" outlineLevel="2" x14ac:dyDescent="0.25">
      <c r="A675" s="27" t="s">
        <v>1448</v>
      </c>
      <c r="B675" s="27">
        <v>1527</v>
      </c>
      <c r="C675" s="28" t="s">
        <v>861</v>
      </c>
      <c r="D675" s="27" t="s">
        <v>55</v>
      </c>
      <c r="E675" s="153">
        <v>48.4</v>
      </c>
      <c r="F675" s="57">
        <v>391.31</v>
      </c>
      <c r="G675" s="57">
        <f t="shared" si="179"/>
        <v>495.9</v>
      </c>
      <c r="H675" s="29">
        <f t="shared" si="180"/>
        <v>24001.56</v>
      </c>
    </row>
    <row r="676" spans="1:8" outlineLevel="2" x14ac:dyDescent="0.25">
      <c r="A676" s="27" t="s">
        <v>1449</v>
      </c>
      <c r="B676" s="27" t="s">
        <v>1436</v>
      </c>
      <c r="C676" s="28" t="s">
        <v>1424</v>
      </c>
      <c r="D676" s="27" t="s">
        <v>55</v>
      </c>
      <c r="E676" s="153">
        <v>48.4</v>
      </c>
      <c r="F676" s="40">
        <v>95.19</v>
      </c>
      <c r="G676" s="57">
        <f t="shared" si="179"/>
        <v>120.63</v>
      </c>
      <c r="H676" s="29">
        <f t="shared" si="180"/>
        <v>5838.49</v>
      </c>
    </row>
    <row r="677" spans="1:8" ht="31.5" outlineLevel="2" x14ac:dyDescent="0.25">
      <c r="A677" s="27" t="s">
        <v>1450</v>
      </c>
      <c r="B677" s="27" t="s">
        <v>675</v>
      </c>
      <c r="C677" s="28" t="s">
        <v>676</v>
      </c>
      <c r="D677" s="27" t="s">
        <v>74</v>
      </c>
      <c r="E677" s="153">
        <v>33.65</v>
      </c>
      <c r="F677" s="40">
        <v>11.69</v>
      </c>
      <c r="G677" s="57">
        <f t="shared" si="179"/>
        <v>14.81</v>
      </c>
      <c r="H677" s="29">
        <f t="shared" si="180"/>
        <v>498.35</v>
      </c>
    </row>
    <row r="678" spans="1:8" ht="31.5" outlineLevel="2" x14ac:dyDescent="0.25">
      <c r="A678" s="27" t="s">
        <v>1451</v>
      </c>
      <c r="B678" s="27" t="s">
        <v>679</v>
      </c>
      <c r="C678" s="28" t="s">
        <v>680</v>
      </c>
      <c r="D678" s="27" t="s">
        <v>74</v>
      </c>
      <c r="E678" s="153">
        <v>4728.6099999999997</v>
      </c>
      <c r="F678" s="40">
        <v>8.09</v>
      </c>
      <c r="G678" s="57">
        <f t="shared" si="179"/>
        <v>10.25</v>
      </c>
      <c r="H678" s="29">
        <f t="shared" si="180"/>
        <v>48468.25</v>
      </c>
    </row>
    <row r="679" spans="1:8" ht="31.5" outlineLevel="2" x14ac:dyDescent="0.25">
      <c r="A679" s="27" t="s">
        <v>1452</v>
      </c>
      <c r="B679" s="27" t="s">
        <v>734</v>
      </c>
      <c r="C679" s="28" t="s">
        <v>735</v>
      </c>
      <c r="D679" s="27" t="s">
        <v>74</v>
      </c>
      <c r="E679" s="153">
        <v>370.18</v>
      </c>
      <c r="F679" s="40">
        <v>7.23</v>
      </c>
      <c r="G679" s="57">
        <f t="shared" si="179"/>
        <v>9.16</v>
      </c>
      <c r="H679" s="29">
        <f t="shared" si="180"/>
        <v>3390.84</v>
      </c>
    </row>
    <row r="680" spans="1:8" ht="31.5" outlineLevel="2" x14ac:dyDescent="0.25">
      <c r="A680" s="27" t="s">
        <v>1453</v>
      </c>
      <c r="B680" s="27" t="s">
        <v>1437</v>
      </c>
      <c r="C680" s="28" t="s">
        <v>1425</v>
      </c>
      <c r="D680" s="27" t="s">
        <v>74</v>
      </c>
      <c r="E680" s="153">
        <v>16.05</v>
      </c>
      <c r="F680" s="40">
        <v>6.73</v>
      </c>
      <c r="G680" s="57">
        <f t="shared" si="179"/>
        <v>8.52</v>
      </c>
      <c r="H680" s="29">
        <f t="shared" si="180"/>
        <v>136.74</v>
      </c>
    </row>
    <row r="681" spans="1:8" ht="31.5" outlineLevel="2" x14ac:dyDescent="0.25">
      <c r="A681" s="27" t="s">
        <v>1454</v>
      </c>
      <c r="B681" s="27" t="s">
        <v>1438</v>
      </c>
      <c r="C681" s="28" t="s">
        <v>1426</v>
      </c>
      <c r="D681" s="27" t="s">
        <v>74</v>
      </c>
      <c r="E681" s="153">
        <v>1647</v>
      </c>
      <c r="F681" s="40">
        <v>10.220000000000001</v>
      </c>
      <c r="G681" s="57">
        <f t="shared" si="179"/>
        <v>12.95</v>
      </c>
      <c r="H681" s="29">
        <f t="shared" si="180"/>
        <v>21328.65</v>
      </c>
    </row>
    <row r="682" spans="1:8" ht="31.5" outlineLevel="2" x14ac:dyDescent="0.25">
      <c r="A682" s="27" t="s">
        <v>1455</v>
      </c>
      <c r="B682" s="27" t="s">
        <v>679</v>
      </c>
      <c r="C682" s="28" t="s">
        <v>680</v>
      </c>
      <c r="D682" s="27" t="s">
        <v>74</v>
      </c>
      <c r="E682" s="153">
        <v>3317</v>
      </c>
      <c r="F682" s="40">
        <v>8.09</v>
      </c>
      <c r="G682" s="57">
        <f t="shared" si="179"/>
        <v>10.25</v>
      </c>
      <c r="H682" s="29">
        <f t="shared" si="180"/>
        <v>33999.25</v>
      </c>
    </row>
    <row r="683" spans="1:8" ht="47.25" outlineLevel="2" x14ac:dyDescent="0.25">
      <c r="A683" s="27" t="s">
        <v>1456</v>
      </c>
      <c r="B683" s="27" t="s">
        <v>1439</v>
      </c>
      <c r="C683" s="28" t="s">
        <v>1427</v>
      </c>
      <c r="D683" s="27" t="s">
        <v>40</v>
      </c>
      <c r="E683" s="153">
        <v>375.33</v>
      </c>
      <c r="F683" s="40">
        <v>57.96</v>
      </c>
      <c r="G683" s="57">
        <f t="shared" si="179"/>
        <v>73.45</v>
      </c>
      <c r="H683" s="29">
        <f t="shared" si="180"/>
        <v>27567.98</v>
      </c>
    </row>
    <row r="684" spans="1:8" ht="47.25" outlineLevel="2" x14ac:dyDescent="0.25">
      <c r="A684" s="27" t="s">
        <v>1457</v>
      </c>
      <c r="B684" s="27" t="s">
        <v>1440</v>
      </c>
      <c r="C684" s="28" t="s">
        <v>1428</v>
      </c>
      <c r="D684" s="27" t="s">
        <v>36</v>
      </c>
      <c r="E684" s="153">
        <v>672</v>
      </c>
      <c r="F684" s="40">
        <v>69.44</v>
      </c>
      <c r="G684" s="57">
        <f t="shared" si="179"/>
        <v>88</v>
      </c>
      <c r="H684" s="29">
        <f t="shared" si="180"/>
        <v>59136</v>
      </c>
    </row>
    <row r="685" spans="1:8" ht="31.5" outlineLevel="2" x14ac:dyDescent="0.25">
      <c r="A685" s="27" t="s">
        <v>1458</v>
      </c>
      <c r="B685" s="27">
        <v>1527</v>
      </c>
      <c r="C685" s="28" t="s">
        <v>861</v>
      </c>
      <c r="D685" s="27" t="s">
        <v>55</v>
      </c>
      <c r="E685" s="153">
        <v>30.38</v>
      </c>
      <c r="F685" s="57">
        <v>391.31</v>
      </c>
      <c r="G685" s="57">
        <f t="shared" si="179"/>
        <v>495.9</v>
      </c>
      <c r="H685" s="29">
        <f t="shared" si="180"/>
        <v>15065.44</v>
      </c>
    </row>
    <row r="686" spans="1:8" outlineLevel="2" x14ac:dyDescent="0.25">
      <c r="A686" s="27" t="s">
        <v>1459</v>
      </c>
      <c r="B686" s="27" t="s">
        <v>1436</v>
      </c>
      <c r="C686" s="28" t="s">
        <v>1424</v>
      </c>
      <c r="D686" s="27" t="s">
        <v>55</v>
      </c>
      <c r="E686" s="153">
        <v>30.38</v>
      </c>
      <c r="F686" s="40">
        <v>95.19</v>
      </c>
      <c r="G686" s="57">
        <f t="shared" si="179"/>
        <v>120.63</v>
      </c>
      <c r="H686" s="29">
        <f t="shared" si="180"/>
        <v>3664.73</v>
      </c>
    </row>
    <row r="687" spans="1:8" ht="31.5" outlineLevel="2" x14ac:dyDescent="0.25">
      <c r="A687" s="27" t="s">
        <v>1460</v>
      </c>
      <c r="B687" s="27" t="s">
        <v>675</v>
      </c>
      <c r="C687" s="28" t="s">
        <v>676</v>
      </c>
      <c r="D687" s="27" t="s">
        <v>74</v>
      </c>
      <c r="E687" s="153">
        <v>608.82000000000005</v>
      </c>
      <c r="F687" s="40">
        <v>11.69</v>
      </c>
      <c r="G687" s="57">
        <f t="shared" si="179"/>
        <v>14.81</v>
      </c>
      <c r="H687" s="29">
        <f t="shared" si="180"/>
        <v>9016.6200000000008</v>
      </c>
    </row>
    <row r="688" spans="1:8" ht="31.5" outlineLevel="2" x14ac:dyDescent="0.25">
      <c r="A688" s="27" t="s">
        <v>1461</v>
      </c>
      <c r="B688" s="27" t="s">
        <v>677</v>
      </c>
      <c r="C688" s="28" t="s">
        <v>678</v>
      </c>
      <c r="D688" s="27" t="s">
        <v>74</v>
      </c>
      <c r="E688" s="153">
        <v>1548.73</v>
      </c>
      <c r="F688" s="40">
        <v>9.9</v>
      </c>
      <c r="G688" s="57">
        <f t="shared" si="179"/>
        <v>12.54</v>
      </c>
      <c r="H688" s="29">
        <f t="shared" si="180"/>
        <v>19421.07</v>
      </c>
    </row>
    <row r="689" spans="1:8" ht="31.5" outlineLevel="2" x14ac:dyDescent="0.25">
      <c r="A689" s="27" t="s">
        <v>1462</v>
      </c>
      <c r="B689" s="27" t="s">
        <v>679</v>
      </c>
      <c r="C689" s="28" t="s">
        <v>680</v>
      </c>
      <c r="D689" s="27" t="s">
        <v>74</v>
      </c>
      <c r="E689" s="153">
        <v>151.63999999999999</v>
      </c>
      <c r="F689" s="40">
        <v>8.09</v>
      </c>
      <c r="G689" s="57">
        <f t="shared" si="179"/>
        <v>10.25</v>
      </c>
      <c r="H689" s="29">
        <f t="shared" si="180"/>
        <v>1554.31</v>
      </c>
    </row>
    <row r="690" spans="1:8" outlineLevel="2" x14ac:dyDescent="0.25">
      <c r="A690" s="27" t="s">
        <v>1463</v>
      </c>
      <c r="B690" s="27" t="s">
        <v>689</v>
      </c>
      <c r="C690" s="28" t="s">
        <v>690</v>
      </c>
      <c r="D690" s="27" t="s">
        <v>74</v>
      </c>
      <c r="E690" s="153">
        <v>14632.44</v>
      </c>
      <c r="F690" s="40">
        <v>6.48</v>
      </c>
      <c r="G690" s="57">
        <f t="shared" si="179"/>
        <v>8.2100000000000009</v>
      </c>
      <c r="H690" s="29">
        <f t="shared" si="180"/>
        <v>120132.33</v>
      </c>
    </row>
    <row r="691" spans="1:8" outlineLevel="2" x14ac:dyDescent="0.25">
      <c r="A691" s="27" t="s">
        <v>1464</v>
      </c>
      <c r="B691" s="27" t="s">
        <v>691</v>
      </c>
      <c r="C691" s="28" t="s">
        <v>692</v>
      </c>
      <c r="D691" s="27" t="s">
        <v>74</v>
      </c>
      <c r="E691" s="153">
        <v>14632.44</v>
      </c>
      <c r="F691" s="100">
        <v>2.4700000000000002</v>
      </c>
      <c r="G691" s="57">
        <f t="shared" ref="G691:G692" si="181">TRUNC(F691*(1+$E$2),2)</f>
        <v>3.13</v>
      </c>
      <c r="H691" s="29">
        <f t="shared" ref="H691:H692" si="182">TRUNC((G691*E691),2)</f>
        <v>45799.53</v>
      </c>
    </row>
    <row r="692" spans="1:8" ht="47.25" outlineLevel="2" x14ac:dyDescent="0.25">
      <c r="A692" s="27" t="s">
        <v>1465</v>
      </c>
      <c r="B692" s="27" t="s">
        <v>693</v>
      </c>
      <c r="C692" s="28" t="s">
        <v>694</v>
      </c>
      <c r="D692" s="27" t="s">
        <v>40</v>
      </c>
      <c r="E692" s="153">
        <v>1432.9</v>
      </c>
      <c r="F692" s="100">
        <v>15.3</v>
      </c>
      <c r="G692" s="57">
        <f t="shared" si="181"/>
        <v>19.38</v>
      </c>
      <c r="H692" s="29">
        <f t="shared" si="182"/>
        <v>27769.599999999999</v>
      </c>
    </row>
    <row r="693" spans="1:8" outlineLevel="2" x14ac:dyDescent="0.25">
      <c r="A693" s="27" t="s">
        <v>1756</v>
      </c>
      <c r="B693" s="27" t="s">
        <v>1394</v>
      </c>
      <c r="C693" s="28" t="s">
        <v>1385</v>
      </c>
      <c r="D693" s="27" t="s">
        <v>74</v>
      </c>
      <c r="E693" s="153">
        <v>135.83000000000001</v>
      </c>
      <c r="F693" s="40">
        <v>5.76</v>
      </c>
      <c r="G693" s="57">
        <f>TRUNC(F693*(1+$E$2),2)</f>
        <v>7.29</v>
      </c>
      <c r="H693" s="29">
        <f t="shared" si="180"/>
        <v>990.2</v>
      </c>
    </row>
    <row r="694" spans="1:8" outlineLevel="2" x14ac:dyDescent="0.25">
      <c r="A694" s="27" t="s">
        <v>1757</v>
      </c>
      <c r="B694" s="38"/>
      <c r="C694" s="39" t="s">
        <v>12</v>
      </c>
      <c r="D694" s="38"/>
      <c r="E694" s="153"/>
      <c r="F694" s="40"/>
      <c r="G694" s="57"/>
      <c r="H694" s="43">
        <f>SUM(H666:H693)</f>
        <v>514366.72000000003</v>
      </c>
    </row>
    <row r="695" spans="1:8" outlineLevel="2" x14ac:dyDescent="0.25">
      <c r="A695" s="27" t="s">
        <v>700</v>
      </c>
      <c r="B695" s="27"/>
      <c r="C695" s="39" t="s">
        <v>1466</v>
      </c>
      <c r="D695" s="27"/>
      <c r="E695" s="153"/>
      <c r="F695" s="40"/>
      <c r="G695" s="57"/>
      <c r="H695" s="29"/>
    </row>
    <row r="696" spans="1:8" outlineLevel="2" x14ac:dyDescent="0.25">
      <c r="A696" s="27" t="s">
        <v>701</v>
      </c>
      <c r="B696" s="27" t="s">
        <v>689</v>
      </c>
      <c r="C696" s="28" t="s">
        <v>690</v>
      </c>
      <c r="D696" s="27" t="s">
        <v>74</v>
      </c>
      <c r="E696" s="153">
        <v>9739.89</v>
      </c>
      <c r="F696" s="40">
        <v>6.49</v>
      </c>
      <c r="G696" s="57">
        <f>TRUNC(F696*(1+$E$2),2)</f>
        <v>8.2200000000000006</v>
      </c>
      <c r="H696" s="29">
        <f t="shared" ref="H696:H700" si="183">TRUNC((G696*E696),2)</f>
        <v>80061.89</v>
      </c>
    </row>
    <row r="697" spans="1:8" outlineLevel="2" x14ac:dyDescent="0.25">
      <c r="A697" s="27" t="s">
        <v>702</v>
      </c>
      <c r="B697" s="27" t="s">
        <v>691</v>
      </c>
      <c r="C697" s="28" t="s">
        <v>692</v>
      </c>
      <c r="D697" s="27" t="s">
        <v>74</v>
      </c>
      <c r="E697" s="153">
        <v>9739.89</v>
      </c>
      <c r="F697" s="40">
        <v>2.4700000000000002</v>
      </c>
      <c r="G697" s="57">
        <f>TRUNC(F697*(1+$E$2),2)</f>
        <v>3.13</v>
      </c>
      <c r="H697" s="29">
        <f t="shared" si="183"/>
        <v>30485.85</v>
      </c>
    </row>
    <row r="698" spans="1:8" ht="47.25" outlineLevel="2" x14ac:dyDescent="0.25">
      <c r="A698" s="27" t="s">
        <v>703</v>
      </c>
      <c r="B698" s="27" t="s">
        <v>693</v>
      </c>
      <c r="C698" s="28" t="s">
        <v>694</v>
      </c>
      <c r="D698" s="27" t="s">
        <v>40</v>
      </c>
      <c r="E698" s="153">
        <v>1144.06</v>
      </c>
      <c r="F698" s="40">
        <v>15.3</v>
      </c>
      <c r="G698" s="57">
        <f>TRUNC(F698*(1+$E$2),2)</f>
        <v>19.38</v>
      </c>
      <c r="H698" s="29">
        <f t="shared" si="183"/>
        <v>22171.88</v>
      </c>
    </row>
    <row r="699" spans="1:8" ht="47.25" outlineLevel="2" x14ac:dyDescent="0.25">
      <c r="A699" s="27" t="s">
        <v>704</v>
      </c>
      <c r="B699" s="27" t="s">
        <v>695</v>
      </c>
      <c r="C699" s="28" t="s">
        <v>73</v>
      </c>
      <c r="D699" s="27" t="s">
        <v>74</v>
      </c>
      <c r="E699" s="153">
        <v>83.26</v>
      </c>
      <c r="F699" s="40">
        <v>7.9</v>
      </c>
      <c r="G699" s="57">
        <f>TRUNC(F699*(1+$E$2),2)</f>
        <v>10.01</v>
      </c>
      <c r="H699" s="29">
        <f t="shared" si="183"/>
        <v>833.43</v>
      </c>
    </row>
    <row r="700" spans="1:8" outlineLevel="2" x14ac:dyDescent="0.25">
      <c r="A700" s="27" t="s">
        <v>705</v>
      </c>
      <c r="B700" s="27" t="s">
        <v>1468</v>
      </c>
      <c r="C700" s="28" t="s">
        <v>1467</v>
      </c>
      <c r="D700" s="27" t="s">
        <v>74</v>
      </c>
      <c r="E700" s="153">
        <v>1</v>
      </c>
      <c r="F700" s="40">
        <v>55.7</v>
      </c>
      <c r="G700" s="57">
        <f>TRUNC(F700*(1+$E$2),2)</f>
        <v>70.58</v>
      </c>
      <c r="H700" s="29">
        <f t="shared" si="183"/>
        <v>70.58</v>
      </c>
    </row>
    <row r="701" spans="1:8" outlineLevel="2" x14ac:dyDescent="0.25">
      <c r="A701" s="27"/>
      <c r="B701" s="51"/>
      <c r="C701" s="31" t="s">
        <v>12</v>
      </c>
      <c r="D701" s="51"/>
      <c r="E701" s="154"/>
      <c r="F701" s="32"/>
      <c r="G701" s="56"/>
      <c r="H701" s="33">
        <f>SUM(H696:H700)</f>
        <v>133623.62999999998</v>
      </c>
    </row>
    <row r="702" spans="1:8" outlineLevel="2" x14ac:dyDescent="0.25">
      <c r="A702" s="38" t="s">
        <v>706</v>
      </c>
      <c r="B702" s="38"/>
      <c r="C702" s="39" t="s">
        <v>1469</v>
      </c>
      <c r="D702" s="38"/>
      <c r="E702" s="153"/>
      <c r="F702" s="40"/>
      <c r="G702" s="57"/>
      <c r="H702" s="29"/>
    </row>
    <row r="703" spans="1:8" ht="31.5" outlineLevel="2" x14ac:dyDescent="0.25">
      <c r="A703" s="27" t="s">
        <v>707</v>
      </c>
      <c r="B703" s="27" t="s">
        <v>1481</v>
      </c>
      <c r="C703" s="28" t="s">
        <v>1470</v>
      </c>
      <c r="D703" s="27" t="s">
        <v>55</v>
      </c>
      <c r="E703" s="153">
        <v>3.15</v>
      </c>
      <c r="F703" s="40">
        <v>65.56</v>
      </c>
      <c r="G703" s="57">
        <f t="shared" ref="G703:G742" si="184">TRUNC(F703*(1+$E$2),2)</f>
        <v>83.08</v>
      </c>
      <c r="H703" s="29">
        <f t="shared" ref="H703:H742" si="185">TRUNC((G703*E703),2)</f>
        <v>261.7</v>
      </c>
    </row>
    <row r="704" spans="1:8" ht="31.5" outlineLevel="2" x14ac:dyDescent="0.25">
      <c r="A704" s="27" t="s">
        <v>708</v>
      </c>
      <c r="B704" s="27" t="s">
        <v>1482</v>
      </c>
      <c r="C704" s="28" t="s">
        <v>1471</v>
      </c>
      <c r="D704" s="27" t="s">
        <v>55</v>
      </c>
      <c r="E704" s="153">
        <v>2.61</v>
      </c>
      <c r="F704" s="40">
        <v>206.62</v>
      </c>
      <c r="G704" s="57">
        <f t="shared" si="184"/>
        <v>261.83999999999997</v>
      </c>
      <c r="H704" s="29">
        <f t="shared" si="185"/>
        <v>683.4</v>
      </c>
    </row>
    <row r="705" spans="1:8" outlineLevel="2" x14ac:dyDescent="0.25">
      <c r="A705" s="27" t="s">
        <v>709</v>
      </c>
      <c r="B705" s="27" t="s">
        <v>1223</v>
      </c>
      <c r="C705" s="28" t="s">
        <v>1200</v>
      </c>
      <c r="D705" s="27" t="s">
        <v>55</v>
      </c>
      <c r="E705" s="153">
        <v>3.71</v>
      </c>
      <c r="F705" s="40">
        <v>34.770000000000003</v>
      </c>
      <c r="G705" s="57">
        <f t="shared" si="184"/>
        <v>44.06</v>
      </c>
      <c r="H705" s="29">
        <f t="shared" si="185"/>
        <v>163.46</v>
      </c>
    </row>
    <row r="706" spans="1:8" outlineLevel="2" x14ac:dyDescent="0.25">
      <c r="A706" s="27" t="s">
        <v>710</v>
      </c>
      <c r="B706" s="27" t="s">
        <v>1387</v>
      </c>
      <c r="C706" s="28" t="s">
        <v>1379</v>
      </c>
      <c r="D706" s="27" t="s">
        <v>55</v>
      </c>
      <c r="E706" s="153">
        <v>2.81</v>
      </c>
      <c r="F706" s="40">
        <v>17.809999999999999</v>
      </c>
      <c r="G706" s="57">
        <f t="shared" si="184"/>
        <v>22.57</v>
      </c>
      <c r="H706" s="29">
        <f t="shared" si="185"/>
        <v>63.42</v>
      </c>
    </row>
    <row r="707" spans="1:8" ht="31.5" outlineLevel="2" x14ac:dyDescent="0.25">
      <c r="A707" s="27" t="s">
        <v>711</v>
      </c>
      <c r="B707" s="27" t="s">
        <v>1397</v>
      </c>
      <c r="C707" s="28" t="s">
        <v>1395</v>
      </c>
      <c r="D707" s="27" t="s">
        <v>1396</v>
      </c>
      <c r="E707" s="153">
        <v>42.15</v>
      </c>
      <c r="F707" s="40">
        <v>0.55000000000000004</v>
      </c>
      <c r="G707" s="57">
        <f t="shared" si="184"/>
        <v>0.69</v>
      </c>
      <c r="H707" s="29">
        <f t="shared" si="185"/>
        <v>29.08</v>
      </c>
    </row>
    <row r="708" spans="1:8" ht="31.5" outlineLevel="2" x14ac:dyDescent="0.25">
      <c r="A708" s="27" t="s">
        <v>712</v>
      </c>
      <c r="B708" s="27" t="s">
        <v>1483</v>
      </c>
      <c r="C708" s="28" t="s">
        <v>1472</v>
      </c>
      <c r="D708" s="27" t="s">
        <v>55</v>
      </c>
      <c r="E708" s="153">
        <v>0.48</v>
      </c>
      <c r="F708" s="40">
        <v>411.31</v>
      </c>
      <c r="G708" s="57">
        <f t="shared" si="184"/>
        <v>521.25</v>
      </c>
      <c r="H708" s="29">
        <f t="shared" si="185"/>
        <v>250.2</v>
      </c>
    </row>
    <row r="709" spans="1:8" ht="31.5" outlineLevel="2" x14ac:dyDescent="0.25">
      <c r="A709" s="27" t="s">
        <v>1492</v>
      </c>
      <c r="B709" s="27" t="s">
        <v>1434</v>
      </c>
      <c r="C709" s="28" t="s">
        <v>1422</v>
      </c>
      <c r="D709" s="27" t="s">
        <v>40</v>
      </c>
      <c r="E709" s="153">
        <v>13.75</v>
      </c>
      <c r="F709" s="40">
        <v>28.13</v>
      </c>
      <c r="G709" s="57">
        <f t="shared" si="184"/>
        <v>35.64</v>
      </c>
      <c r="H709" s="29">
        <f t="shared" si="185"/>
        <v>490.05</v>
      </c>
    </row>
    <row r="710" spans="1:8" outlineLevel="2" x14ac:dyDescent="0.25">
      <c r="A710" s="27" t="s">
        <v>1493</v>
      </c>
      <c r="B710" s="27" t="s">
        <v>1435</v>
      </c>
      <c r="C710" s="28" t="s">
        <v>1423</v>
      </c>
      <c r="D710" s="27" t="s">
        <v>40</v>
      </c>
      <c r="E710" s="153">
        <v>5.35</v>
      </c>
      <c r="F710" s="40">
        <v>29.93</v>
      </c>
      <c r="G710" s="57">
        <f t="shared" si="184"/>
        <v>37.93</v>
      </c>
      <c r="H710" s="29">
        <f t="shared" si="185"/>
        <v>202.92</v>
      </c>
    </row>
    <row r="711" spans="1:8" ht="31.5" outlineLevel="2" x14ac:dyDescent="0.25">
      <c r="A711" s="27" t="s">
        <v>1494</v>
      </c>
      <c r="B711" s="27">
        <v>1527</v>
      </c>
      <c r="C711" s="28" t="s">
        <v>861</v>
      </c>
      <c r="D711" s="27" t="s">
        <v>55</v>
      </c>
      <c r="E711" s="153">
        <v>0.89</v>
      </c>
      <c r="F711" s="57">
        <v>391.31</v>
      </c>
      <c r="G711" s="57">
        <f t="shared" si="184"/>
        <v>495.9</v>
      </c>
      <c r="H711" s="29">
        <f t="shared" si="185"/>
        <v>441.35</v>
      </c>
    </row>
    <row r="712" spans="1:8" outlineLevel="2" x14ac:dyDescent="0.25">
      <c r="A712" s="27" t="s">
        <v>1495</v>
      </c>
      <c r="B712" s="27" t="s">
        <v>1436</v>
      </c>
      <c r="C712" s="28" t="s">
        <v>1424</v>
      </c>
      <c r="D712" s="27" t="s">
        <v>55</v>
      </c>
      <c r="E712" s="153">
        <v>0.89</v>
      </c>
      <c r="F712" s="40">
        <v>95.19</v>
      </c>
      <c r="G712" s="57">
        <f t="shared" si="184"/>
        <v>120.63</v>
      </c>
      <c r="H712" s="29">
        <f t="shared" si="185"/>
        <v>107.36</v>
      </c>
    </row>
    <row r="713" spans="1:8" ht="31.5" outlineLevel="2" x14ac:dyDescent="0.25">
      <c r="A713" s="27" t="s">
        <v>1496</v>
      </c>
      <c r="B713" s="27" t="s">
        <v>675</v>
      </c>
      <c r="C713" s="28" t="s">
        <v>676</v>
      </c>
      <c r="D713" s="27" t="s">
        <v>74</v>
      </c>
      <c r="E713" s="153">
        <v>25.25</v>
      </c>
      <c r="F713" s="40">
        <v>11.69</v>
      </c>
      <c r="G713" s="57">
        <f t="shared" si="184"/>
        <v>14.81</v>
      </c>
      <c r="H713" s="29">
        <f t="shared" si="185"/>
        <v>373.95</v>
      </c>
    </row>
    <row r="714" spans="1:8" ht="31.5" outlineLevel="2" x14ac:dyDescent="0.25">
      <c r="A714" s="27" t="s">
        <v>1497</v>
      </c>
      <c r="B714" s="27" t="s">
        <v>1484</v>
      </c>
      <c r="C714" s="28" t="s">
        <v>1473</v>
      </c>
      <c r="D714" s="27" t="s">
        <v>74</v>
      </c>
      <c r="E714" s="153">
        <v>114.35</v>
      </c>
      <c r="F714" s="40">
        <v>8.98</v>
      </c>
      <c r="G714" s="57">
        <f t="shared" si="184"/>
        <v>11.38</v>
      </c>
      <c r="H714" s="29">
        <f t="shared" si="185"/>
        <v>1301.3</v>
      </c>
    </row>
    <row r="715" spans="1:8" ht="47.25" outlineLevel="2" x14ac:dyDescent="0.25">
      <c r="A715" s="27" t="s">
        <v>1498</v>
      </c>
      <c r="B715" s="27" t="s">
        <v>1439</v>
      </c>
      <c r="C715" s="28" t="s">
        <v>1427</v>
      </c>
      <c r="D715" s="27" t="s">
        <v>40</v>
      </c>
      <c r="E715" s="153">
        <v>13.75</v>
      </c>
      <c r="F715" s="40">
        <v>57.96</v>
      </c>
      <c r="G715" s="57">
        <f t="shared" si="184"/>
        <v>73.45</v>
      </c>
      <c r="H715" s="29">
        <f t="shared" si="185"/>
        <v>1009.93</v>
      </c>
    </row>
    <row r="716" spans="1:8" ht="47.25" outlineLevel="2" x14ac:dyDescent="0.25">
      <c r="A716" s="27" t="s">
        <v>1499</v>
      </c>
      <c r="B716" s="27" t="s">
        <v>1440</v>
      </c>
      <c r="C716" s="28" t="s">
        <v>1428</v>
      </c>
      <c r="D716" s="27" t="s">
        <v>36</v>
      </c>
      <c r="E716" s="153">
        <v>16</v>
      </c>
      <c r="F716" s="40">
        <v>69.44</v>
      </c>
      <c r="G716" s="57">
        <f t="shared" si="184"/>
        <v>88</v>
      </c>
      <c r="H716" s="29">
        <f t="shared" si="185"/>
        <v>1408</v>
      </c>
    </row>
    <row r="717" spans="1:8" ht="31.5" outlineLevel="2" x14ac:dyDescent="0.25">
      <c r="A717" s="27" t="s">
        <v>1500</v>
      </c>
      <c r="B717" s="27">
        <v>1527</v>
      </c>
      <c r="C717" s="28" t="s">
        <v>861</v>
      </c>
      <c r="D717" s="27" t="s">
        <v>55</v>
      </c>
      <c r="E717" s="153">
        <v>1.1200000000000001</v>
      </c>
      <c r="F717" s="57">
        <v>391.31</v>
      </c>
      <c r="G717" s="57">
        <f t="shared" si="184"/>
        <v>495.9</v>
      </c>
      <c r="H717" s="29">
        <f t="shared" si="185"/>
        <v>555.4</v>
      </c>
    </row>
    <row r="718" spans="1:8" outlineLevel="2" x14ac:dyDescent="0.25">
      <c r="A718" s="27" t="s">
        <v>1501</v>
      </c>
      <c r="B718" s="27" t="s">
        <v>1436</v>
      </c>
      <c r="C718" s="28" t="s">
        <v>1424</v>
      </c>
      <c r="D718" s="27" t="s">
        <v>55</v>
      </c>
      <c r="E718" s="153">
        <v>1.1200000000000001</v>
      </c>
      <c r="F718" s="40">
        <v>95.19</v>
      </c>
      <c r="G718" s="57">
        <f t="shared" si="184"/>
        <v>120.63</v>
      </c>
      <c r="H718" s="29">
        <f t="shared" si="185"/>
        <v>135.1</v>
      </c>
    </row>
    <row r="719" spans="1:8" ht="31.5" outlineLevel="2" x14ac:dyDescent="0.25">
      <c r="A719" s="27" t="s">
        <v>1502</v>
      </c>
      <c r="B719" s="27" t="s">
        <v>675</v>
      </c>
      <c r="C719" s="28" t="s">
        <v>676</v>
      </c>
      <c r="D719" s="27" t="s">
        <v>74</v>
      </c>
      <c r="E719" s="153">
        <v>16.27</v>
      </c>
      <c r="F719" s="40">
        <v>11.69</v>
      </c>
      <c r="G719" s="57">
        <f t="shared" si="184"/>
        <v>14.81</v>
      </c>
      <c r="H719" s="29">
        <f t="shared" si="185"/>
        <v>240.95</v>
      </c>
    </row>
    <row r="720" spans="1:8" ht="31.5" outlineLevel="2" x14ac:dyDescent="0.25">
      <c r="A720" s="27" t="s">
        <v>1503</v>
      </c>
      <c r="B720" s="27" t="s">
        <v>677</v>
      </c>
      <c r="C720" s="28" t="s">
        <v>678</v>
      </c>
      <c r="D720" s="27" t="s">
        <v>74</v>
      </c>
      <c r="E720" s="153">
        <v>5.27</v>
      </c>
      <c r="F720" s="40">
        <v>9.9</v>
      </c>
      <c r="G720" s="57">
        <f t="shared" si="184"/>
        <v>12.54</v>
      </c>
      <c r="H720" s="29">
        <f t="shared" si="185"/>
        <v>66.08</v>
      </c>
    </row>
    <row r="721" spans="1:8" ht="31.5" outlineLevel="2" x14ac:dyDescent="0.25">
      <c r="A721" s="27" t="s">
        <v>1504</v>
      </c>
      <c r="B721" s="27" t="s">
        <v>679</v>
      </c>
      <c r="C721" s="28" t="s">
        <v>680</v>
      </c>
      <c r="D721" s="27" t="s">
        <v>74</v>
      </c>
      <c r="E721" s="153">
        <v>38.36</v>
      </c>
      <c r="F721" s="40">
        <v>8.09</v>
      </c>
      <c r="G721" s="57">
        <f t="shared" si="184"/>
        <v>10.25</v>
      </c>
      <c r="H721" s="29">
        <f t="shared" si="185"/>
        <v>393.19</v>
      </c>
    </row>
    <row r="722" spans="1:8" ht="31.5" outlineLevel="2" x14ac:dyDescent="0.25">
      <c r="A722" s="27" t="s">
        <v>1505</v>
      </c>
      <c r="B722" s="27" t="s">
        <v>1485</v>
      </c>
      <c r="C722" s="28" t="s">
        <v>1474</v>
      </c>
      <c r="D722" s="27" t="s">
        <v>40</v>
      </c>
      <c r="E722" s="153">
        <v>13.72</v>
      </c>
      <c r="F722" s="40">
        <v>63.29</v>
      </c>
      <c r="G722" s="57">
        <f t="shared" si="184"/>
        <v>80.2</v>
      </c>
      <c r="H722" s="29">
        <f t="shared" si="185"/>
        <v>1100.3399999999999</v>
      </c>
    </row>
    <row r="723" spans="1:8" ht="31.5" outlineLevel="2" x14ac:dyDescent="0.25">
      <c r="A723" s="27" t="s">
        <v>1506</v>
      </c>
      <c r="B723" s="27">
        <v>1527</v>
      </c>
      <c r="C723" s="28" t="s">
        <v>861</v>
      </c>
      <c r="D723" s="27" t="s">
        <v>55</v>
      </c>
      <c r="E723" s="153">
        <v>0.72</v>
      </c>
      <c r="F723" s="57">
        <v>391.31</v>
      </c>
      <c r="G723" s="57">
        <f t="shared" si="184"/>
        <v>495.9</v>
      </c>
      <c r="H723" s="29">
        <f t="shared" si="185"/>
        <v>357.04</v>
      </c>
    </row>
    <row r="724" spans="1:8" ht="47.25" outlineLevel="2" x14ac:dyDescent="0.25">
      <c r="A724" s="27" t="s">
        <v>1507</v>
      </c>
      <c r="B724" s="27" t="s">
        <v>683</v>
      </c>
      <c r="C724" s="28" t="s">
        <v>75</v>
      </c>
      <c r="D724" s="27" t="s">
        <v>74</v>
      </c>
      <c r="E724" s="153">
        <v>0.72</v>
      </c>
      <c r="F724" s="40">
        <v>11.74</v>
      </c>
      <c r="G724" s="57">
        <f t="shared" si="184"/>
        <v>14.87</v>
      </c>
      <c r="H724" s="29">
        <f t="shared" si="185"/>
        <v>10.7</v>
      </c>
    </row>
    <row r="725" spans="1:8" ht="31.5" outlineLevel="2" x14ac:dyDescent="0.25">
      <c r="A725" s="27" t="s">
        <v>1508</v>
      </c>
      <c r="B725" s="27" t="s">
        <v>1391</v>
      </c>
      <c r="C725" s="28" t="s">
        <v>1382</v>
      </c>
      <c r="D725" s="27" t="s">
        <v>55</v>
      </c>
      <c r="E725" s="153">
        <v>0.72</v>
      </c>
      <c r="F725" s="40">
        <v>24.5</v>
      </c>
      <c r="G725" s="57">
        <f t="shared" si="184"/>
        <v>31.04</v>
      </c>
      <c r="H725" s="29">
        <f t="shared" si="185"/>
        <v>22.34</v>
      </c>
    </row>
    <row r="726" spans="1:8" ht="47.25" outlineLevel="2" x14ac:dyDescent="0.25">
      <c r="A726" s="27" t="s">
        <v>1509</v>
      </c>
      <c r="B726" s="27" t="s">
        <v>684</v>
      </c>
      <c r="C726" s="28" t="s">
        <v>76</v>
      </c>
      <c r="D726" s="27" t="s">
        <v>74</v>
      </c>
      <c r="E726" s="153">
        <v>62.59</v>
      </c>
      <c r="F726" s="40">
        <v>8.0299999999999994</v>
      </c>
      <c r="G726" s="57">
        <f t="shared" si="184"/>
        <v>10.17</v>
      </c>
      <c r="H726" s="29">
        <f t="shared" si="185"/>
        <v>636.54</v>
      </c>
    </row>
    <row r="727" spans="1:8" ht="31.5" outlineLevel="2" x14ac:dyDescent="0.25">
      <c r="A727" s="27" t="s">
        <v>1510</v>
      </c>
      <c r="B727" s="27" t="s">
        <v>1486</v>
      </c>
      <c r="C727" s="28" t="s">
        <v>1475</v>
      </c>
      <c r="D727" s="27" t="s">
        <v>40</v>
      </c>
      <c r="E727" s="153">
        <v>7.79</v>
      </c>
      <c r="F727" s="40">
        <v>49.3</v>
      </c>
      <c r="G727" s="57">
        <f t="shared" si="184"/>
        <v>62.47</v>
      </c>
      <c r="H727" s="29">
        <f t="shared" si="185"/>
        <v>486.64</v>
      </c>
    </row>
    <row r="728" spans="1:8" ht="31.5" outlineLevel="2" x14ac:dyDescent="0.25">
      <c r="A728" s="27" t="s">
        <v>1511</v>
      </c>
      <c r="B728" s="27" t="s">
        <v>1390</v>
      </c>
      <c r="C728" s="28" t="s">
        <v>1381</v>
      </c>
      <c r="D728" s="27" t="s">
        <v>55</v>
      </c>
      <c r="E728" s="153">
        <v>0.64</v>
      </c>
      <c r="F728" s="40">
        <v>307.89999999999998</v>
      </c>
      <c r="G728" s="57">
        <f t="shared" si="184"/>
        <v>390.2</v>
      </c>
      <c r="H728" s="29">
        <f t="shared" si="185"/>
        <v>249.72</v>
      </c>
    </row>
    <row r="729" spans="1:8" ht="47.25" outlineLevel="2" x14ac:dyDescent="0.25">
      <c r="A729" s="27" t="s">
        <v>1512</v>
      </c>
      <c r="B729" s="27" t="s">
        <v>683</v>
      </c>
      <c r="C729" s="28" t="s">
        <v>75</v>
      </c>
      <c r="D729" s="27" t="s">
        <v>74</v>
      </c>
      <c r="E729" s="153">
        <v>10.18</v>
      </c>
      <c r="F729" s="40">
        <v>11.74</v>
      </c>
      <c r="G729" s="57">
        <f t="shared" si="184"/>
        <v>14.87</v>
      </c>
      <c r="H729" s="29">
        <f t="shared" si="185"/>
        <v>151.37</v>
      </c>
    </row>
    <row r="730" spans="1:8" ht="31.5" outlineLevel="2" x14ac:dyDescent="0.25">
      <c r="A730" s="27" t="s">
        <v>1513</v>
      </c>
      <c r="B730" s="27" t="s">
        <v>1391</v>
      </c>
      <c r="C730" s="28" t="s">
        <v>1382</v>
      </c>
      <c r="D730" s="27" t="s">
        <v>55</v>
      </c>
      <c r="E730" s="153">
        <v>0.64</v>
      </c>
      <c r="F730" s="40">
        <v>24.5</v>
      </c>
      <c r="G730" s="57">
        <f t="shared" si="184"/>
        <v>31.04</v>
      </c>
      <c r="H730" s="29">
        <f t="shared" si="185"/>
        <v>19.86</v>
      </c>
    </row>
    <row r="731" spans="1:8" ht="47.25" outlineLevel="2" x14ac:dyDescent="0.25">
      <c r="A731" s="27" t="s">
        <v>1514</v>
      </c>
      <c r="B731" s="27" t="s">
        <v>1487</v>
      </c>
      <c r="C731" s="28" t="s">
        <v>1476</v>
      </c>
      <c r="D731" s="27" t="s">
        <v>74</v>
      </c>
      <c r="E731" s="153">
        <v>7.36</v>
      </c>
      <c r="F731" s="40">
        <v>9.8800000000000008</v>
      </c>
      <c r="G731" s="57">
        <f t="shared" si="184"/>
        <v>12.52</v>
      </c>
      <c r="H731" s="29">
        <f t="shared" si="185"/>
        <v>92.14</v>
      </c>
    </row>
    <row r="732" spans="1:8" ht="47.25" outlineLevel="2" x14ac:dyDescent="0.25">
      <c r="A732" s="27" t="s">
        <v>1515</v>
      </c>
      <c r="B732" s="27" t="s">
        <v>684</v>
      </c>
      <c r="C732" s="28" t="s">
        <v>76</v>
      </c>
      <c r="D732" s="27" t="s">
        <v>74</v>
      </c>
      <c r="E732" s="153">
        <v>39.18</v>
      </c>
      <c r="F732" s="40">
        <v>8.0299999999999994</v>
      </c>
      <c r="G732" s="57">
        <f t="shared" si="184"/>
        <v>10.17</v>
      </c>
      <c r="H732" s="29">
        <f t="shared" si="185"/>
        <v>398.46</v>
      </c>
    </row>
    <row r="733" spans="1:8" ht="31.5" outlineLevel="2" x14ac:dyDescent="0.25">
      <c r="A733" s="27" t="s">
        <v>1516</v>
      </c>
      <c r="B733" s="27" t="s">
        <v>1488</v>
      </c>
      <c r="C733" s="28" t="s">
        <v>1477</v>
      </c>
      <c r="D733" s="27" t="s">
        <v>55</v>
      </c>
      <c r="E733" s="153">
        <v>31.22</v>
      </c>
      <c r="F733" s="40">
        <v>79.16</v>
      </c>
      <c r="G733" s="57">
        <f t="shared" si="184"/>
        <v>100.31</v>
      </c>
      <c r="H733" s="29">
        <f t="shared" si="185"/>
        <v>3131.67</v>
      </c>
    </row>
    <row r="734" spans="1:8" outlineLevel="2" x14ac:dyDescent="0.25">
      <c r="A734" s="27" t="s">
        <v>1517</v>
      </c>
      <c r="B734" s="27" t="s">
        <v>1387</v>
      </c>
      <c r="C734" s="28" t="s">
        <v>1379</v>
      </c>
      <c r="D734" s="27" t="s">
        <v>55</v>
      </c>
      <c r="E734" s="153">
        <v>43.71</v>
      </c>
      <c r="F734" s="40">
        <v>17.809999999999999</v>
      </c>
      <c r="G734" s="57">
        <f t="shared" si="184"/>
        <v>22.57</v>
      </c>
      <c r="H734" s="29">
        <f t="shared" si="185"/>
        <v>986.53</v>
      </c>
    </row>
    <row r="735" spans="1:8" ht="31.5" outlineLevel="2" x14ac:dyDescent="0.25">
      <c r="A735" s="27" t="s">
        <v>1518</v>
      </c>
      <c r="B735" s="27" t="s">
        <v>1397</v>
      </c>
      <c r="C735" s="28" t="s">
        <v>1395</v>
      </c>
      <c r="D735" s="27" t="s">
        <v>1396</v>
      </c>
      <c r="E735" s="153">
        <v>655.65</v>
      </c>
      <c r="F735" s="40">
        <v>0.55000000000000004</v>
      </c>
      <c r="G735" s="57">
        <f t="shared" si="184"/>
        <v>0.69</v>
      </c>
      <c r="H735" s="29">
        <f t="shared" si="185"/>
        <v>452.39</v>
      </c>
    </row>
    <row r="736" spans="1:8" outlineLevel="2" x14ac:dyDescent="0.25">
      <c r="A736" s="27" t="s">
        <v>1519</v>
      </c>
      <c r="B736" s="27" t="s">
        <v>1489</v>
      </c>
      <c r="C736" s="28" t="s">
        <v>1478</v>
      </c>
      <c r="D736" s="27" t="s">
        <v>40</v>
      </c>
      <c r="E736" s="153">
        <v>183.65</v>
      </c>
      <c r="F736" s="40">
        <v>4.78</v>
      </c>
      <c r="G736" s="57">
        <f t="shared" si="184"/>
        <v>6.05</v>
      </c>
      <c r="H736" s="29">
        <f t="shared" si="185"/>
        <v>1111.08</v>
      </c>
    </row>
    <row r="737" spans="1:8" ht="31.5" outlineLevel="2" x14ac:dyDescent="0.25">
      <c r="A737" s="27" t="s">
        <v>1520</v>
      </c>
      <c r="B737" s="27" t="s">
        <v>1433</v>
      </c>
      <c r="C737" s="28" t="s">
        <v>966</v>
      </c>
      <c r="D737" s="27" t="s">
        <v>55</v>
      </c>
      <c r="E737" s="153">
        <v>9.18</v>
      </c>
      <c r="F737" s="40">
        <v>103.72</v>
      </c>
      <c r="G737" s="57">
        <f t="shared" si="184"/>
        <v>131.44</v>
      </c>
      <c r="H737" s="29">
        <f t="shared" si="185"/>
        <v>1206.6099999999999</v>
      </c>
    </row>
    <row r="738" spans="1:8" ht="31.5" outlineLevel="2" x14ac:dyDescent="0.25">
      <c r="A738" s="27" t="s">
        <v>1521</v>
      </c>
      <c r="B738" s="27" t="s">
        <v>1389</v>
      </c>
      <c r="C738" s="28" t="s">
        <v>967</v>
      </c>
      <c r="D738" s="27" t="s">
        <v>40</v>
      </c>
      <c r="E738" s="153">
        <v>183.65</v>
      </c>
      <c r="F738" s="40">
        <v>4.75</v>
      </c>
      <c r="G738" s="57">
        <f t="shared" si="184"/>
        <v>6.01</v>
      </c>
      <c r="H738" s="29">
        <f t="shared" si="185"/>
        <v>1103.73</v>
      </c>
    </row>
    <row r="739" spans="1:8" ht="31.5" outlineLevel="2" x14ac:dyDescent="0.25">
      <c r="A739" s="27" t="s">
        <v>1522</v>
      </c>
      <c r="B739" s="27">
        <v>1527</v>
      </c>
      <c r="C739" s="28" t="s">
        <v>861</v>
      </c>
      <c r="D739" s="27" t="s">
        <v>55</v>
      </c>
      <c r="E739" s="153">
        <v>22.04</v>
      </c>
      <c r="F739" s="57">
        <v>391.31</v>
      </c>
      <c r="G739" s="57">
        <f t="shared" si="184"/>
        <v>495.9</v>
      </c>
      <c r="H739" s="29">
        <f t="shared" si="185"/>
        <v>10929.63</v>
      </c>
    </row>
    <row r="740" spans="1:8" outlineLevel="2" x14ac:dyDescent="0.25">
      <c r="A740" s="27" t="s">
        <v>1523</v>
      </c>
      <c r="B740" s="27" t="s">
        <v>1436</v>
      </c>
      <c r="C740" s="28" t="s">
        <v>1424</v>
      </c>
      <c r="D740" s="27" t="s">
        <v>55</v>
      </c>
      <c r="E740" s="153">
        <v>22.04</v>
      </c>
      <c r="F740" s="40">
        <v>95.19</v>
      </c>
      <c r="G740" s="57">
        <f t="shared" si="184"/>
        <v>120.63</v>
      </c>
      <c r="H740" s="29">
        <f t="shared" si="185"/>
        <v>2658.68</v>
      </c>
    </row>
    <row r="741" spans="1:8" ht="31.5" outlineLevel="2" x14ac:dyDescent="0.25">
      <c r="A741" s="27" t="s">
        <v>1524</v>
      </c>
      <c r="B741" s="27" t="s">
        <v>1490</v>
      </c>
      <c r="C741" s="28" t="s">
        <v>1479</v>
      </c>
      <c r="D741" s="27" t="s">
        <v>40</v>
      </c>
      <c r="E741" s="153">
        <v>1142.33</v>
      </c>
      <c r="F741" s="40">
        <v>21.06</v>
      </c>
      <c r="G741" s="57">
        <f t="shared" si="184"/>
        <v>26.68</v>
      </c>
      <c r="H741" s="29">
        <f t="shared" si="185"/>
        <v>30477.360000000001</v>
      </c>
    </row>
    <row r="742" spans="1:8" outlineLevel="2" x14ac:dyDescent="0.25">
      <c r="A742" s="27" t="s">
        <v>1525</v>
      </c>
      <c r="B742" s="27" t="s">
        <v>1491</v>
      </c>
      <c r="C742" s="28" t="s">
        <v>1480</v>
      </c>
      <c r="D742" s="27" t="s">
        <v>36</v>
      </c>
      <c r="E742" s="153">
        <v>159.25</v>
      </c>
      <c r="F742" s="40">
        <v>96.12</v>
      </c>
      <c r="G742" s="57">
        <f t="shared" si="184"/>
        <v>121.81</v>
      </c>
      <c r="H742" s="29">
        <f t="shared" si="185"/>
        <v>19398.240000000002</v>
      </c>
    </row>
    <row r="743" spans="1:8" outlineLevel="2" x14ac:dyDescent="0.25">
      <c r="A743" s="27"/>
      <c r="B743" s="51"/>
      <c r="C743" s="31" t="s">
        <v>12</v>
      </c>
      <c r="D743" s="51"/>
      <c r="E743" s="154"/>
      <c r="F743" s="32"/>
      <c r="G743" s="56"/>
      <c r="H743" s="33">
        <f>SUM(H703:H742)</f>
        <v>83157.91</v>
      </c>
    </row>
    <row r="744" spans="1:8" outlineLevel="2" x14ac:dyDescent="0.25">
      <c r="A744" s="38" t="s">
        <v>713</v>
      </c>
      <c r="B744" s="38"/>
      <c r="C744" s="39" t="s">
        <v>1526</v>
      </c>
      <c r="D744" s="27"/>
      <c r="E744" s="153"/>
      <c r="F744" s="40"/>
      <c r="G744" s="57"/>
      <c r="H744" s="29"/>
    </row>
    <row r="745" spans="1:8" ht="31.5" outlineLevel="2" x14ac:dyDescent="0.25">
      <c r="A745" s="27" t="s">
        <v>714</v>
      </c>
      <c r="B745" s="27" t="s">
        <v>1481</v>
      </c>
      <c r="C745" s="28" t="s">
        <v>1470</v>
      </c>
      <c r="D745" s="27" t="s">
        <v>55</v>
      </c>
      <c r="E745" s="153">
        <v>45.7</v>
      </c>
      <c r="F745" s="40">
        <v>65.56</v>
      </c>
      <c r="G745" s="57">
        <f t="shared" ref="G745:G801" si="186">TRUNC(F745*(1+$E$2),2)</f>
        <v>83.08</v>
      </c>
      <c r="H745" s="29">
        <f t="shared" ref="H745:H770" si="187">TRUNC((G745*E745),2)</f>
        <v>3796.75</v>
      </c>
    </row>
    <row r="746" spans="1:8" ht="31.5" outlineLevel="2" x14ac:dyDescent="0.25">
      <c r="A746" s="27" t="s">
        <v>715</v>
      </c>
      <c r="B746" s="27" t="s">
        <v>1431</v>
      </c>
      <c r="C746" s="28" t="s">
        <v>1420</v>
      </c>
      <c r="D746" s="27" t="s">
        <v>55</v>
      </c>
      <c r="E746" s="153">
        <v>5.28</v>
      </c>
      <c r="F746" s="40">
        <v>86.14</v>
      </c>
      <c r="G746" s="57">
        <f t="shared" si="186"/>
        <v>109.16</v>
      </c>
      <c r="H746" s="29">
        <f t="shared" si="187"/>
        <v>576.36</v>
      </c>
    </row>
    <row r="747" spans="1:8" outlineLevel="2" x14ac:dyDescent="0.25">
      <c r="A747" s="27" t="s">
        <v>716</v>
      </c>
      <c r="B747" s="27" t="s">
        <v>1223</v>
      </c>
      <c r="C747" s="28" t="s">
        <v>1200</v>
      </c>
      <c r="D747" s="27" t="s">
        <v>55</v>
      </c>
      <c r="E747" s="153">
        <v>35.93</v>
      </c>
      <c r="F747" s="40">
        <v>34.770000000000003</v>
      </c>
      <c r="G747" s="57">
        <f t="shared" si="186"/>
        <v>44.06</v>
      </c>
      <c r="H747" s="29">
        <f t="shared" si="187"/>
        <v>1583.07</v>
      </c>
    </row>
    <row r="748" spans="1:8" outlineLevel="2" x14ac:dyDescent="0.25">
      <c r="A748" s="27" t="s">
        <v>717</v>
      </c>
      <c r="B748" s="27" t="s">
        <v>1387</v>
      </c>
      <c r="C748" s="28" t="s">
        <v>1379</v>
      </c>
      <c r="D748" s="27" t="s">
        <v>55</v>
      </c>
      <c r="E748" s="153">
        <v>21.07</v>
      </c>
      <c r="F748" s="40">
        <v>17.809999999999999</v>
      </c>
      <c r="G748" s="57">
        <f t="shared" si="186"/>
        <v>22.57</v>
      </c>
      <c r="H748" s="29">
        <f t="shared" si="187"/>
        <v>475.54</v>
      </c>
    </row>
    <row r="749" spans="1:8" ht="31.5" outlineLevel="2" x14ac:dyDescent="0.25">
      <c r="A749" s="27" t="s">
        <v>1527</v>
      </c>
      <c r="B749" s="27" t="s">
        <v>1397</v>
      </c>
      <c r="C749" s="28" t="s">
        <v>1395</v>
      </c>
      <c r="D749" s="27" t="s">
        <v>1396</v>
      </c>
      <c r="E749" s="153">
        <v>316.05</v>
      </c>
      <c r="F749" s="40">
        <v>0.55000000000000004</v>
      </c>
      <c r="G749" s="57">
        <f t="shared" si="186"/>
        <v>0.69</v>
      </c>
      <c r="H749" s="29">
        <f t="shared" si="187"/>
        <v>218.07</v>
      </c>
    </row>
    <row r="750" spans="1:8" ht="31.5" outlineLevel="2" x14ac:dyDescent="0.25">
      <c r="A750" s="27" t="s">
        <v>1528</v>
      </c>
      <c r="B750" s="27" t="s">
        <v>1483</v>
      </c>
      <c r="C750" s="28" t="s">
        <v>1472</v>
      </c>
      <c r="D750" s="27" t="s">
        <v>55</v>
      </c>
      <c r="E750" s="153">
        <v>1.99</v>
      </c>
      <c r="F750" s="40">
        <v>411.31</v>
      </c>
      <c r="G750" s="57">
        <f t="shared" si="186"/>
        <v>521.25</v>
      </c>
      <c r="H750" s="29">
        <f t="shared" si="187"/>
        <v>1037.28</v>
      </c>
    </row>
    <row r="751" spans="1:8" ht="31.5" outlineLevel="2" x14ac:dyDescent="0.25">
      <c r="A751" s="27" t="s">
        <v>1529</v>
      </c>
      <c r="B751" s="27" t="s">
        <v>1434</v>
      </c>
      <c r="C751" s="28" t="s">
        <v>1422</v>
      </c>
      <c r="D751" s="27" t="s">
        <v>40</v>
      </c>
      <c r="E751" s="153">
        <v>11.35</v>
      </c>
      <c r="F751" s="40">
        <v>28.13</v>
      </c>
      <c r="G751" s="57">
        <f t="shared" si="186"/>
        <v>35.64</v>
      </c>
      <c r="H751" s="29">
        <f t="shared" si="187"/>
        <v>404.51</v>
      </c>
    </row>
    <row r="752" spans="1:8" outlineLevel="2" x14ac:dyDescent="0.25">
      <c r="A752" s="27" t="s">
        <v>1530</v>
      </c>
      <c r="B752" s="27" t="s">
        <v>1435</v>
      </c>
      <c r="C752" s="28" t="s">
        <v>1423</v>
      </c>
      <c r="D752" s="27" t="s">
        <v>40</v>
      </c>
      <c r="E752" s="153">
        <v>19.850000000000001</v>
      </c>
      <c r="F752" s="40">
        <v>29.93</v>
      </c>
      <c r="G752" s="57">
        <f t="shared" si="186"/>
        <v>37.93</v>
      </c>
      <c r="H752" s="29">
        <f t="shared" si="187"/>
        <v>752.91</v>
      </c>
    </row>
    <row r="753" spans="1:8" ht="31.5" outlineLevel="2" x14ac:dyDescent="0.25">
      <c r="A753" s="27" t="s">
        <v>1531</v>
      </c>
      <c r="B753" s="27">
        <v>1527</v>
      </c>
      <c r="C753" s="28" t="s">
        <v>861</v>
      </c>
      <c r="D753" s="27" t="s">
        <v>55</v>
      </c>
      <c r="E753" s="153">
        <v>11.15</v>
      </c>
      <c r="F753" s="57">
        <v>391.31</v>
      </c>
      <c r="G753" s="57">
        <f t="shared" si="186"/>
        <v>495.9</v>
      </c>
      <c r="H753" s="29">
        <f t="shared" si="187"/>
        <v>5529.28</v>
      </c>
    </row>
    <row r="754" spans="1:8" outlineLevel="2" x14ac:dyDescent="0.25">
      <c r="A754" s="27" t="s">
        <v>1532</v>
      </c>
      <c r="B754" s="27" t="s">
        <v>1436</v>
      </c>
      <c r="C754" s="28" t="s">
        <v>1424</v>
      </c>
      <c r="D754" s="27" t="s">
        <v>55</v>
      </c>
      <c r="E754" s="153">
        <v>11.15</v>
      </c>
      <c r="F754" s="40">
        <v>95.19</v>
      </c>
      <c r="G754" s="57">
        <f t="shared" si="186"/>
        <v>120.63</v>
      </c>
      <c r="H754" s="29">
        <f t="shared" si="187"/>
        <v>1345.02</v>
      </c>
    </row>
    <row r="755" spans="1:8" ht="31.5" outlineLevel="2" x14ac:dyDescent="0.25">
      <c r="A755" s="27" t="s">
        <v>1533</v>
      </c>
      <c r="B755" s="27" t="s">
        <v>675</v>
      </c>
      <c r="C755" s="28" t="s">
        <v>676</v>
      </c>
      <c r="D755" s="27" t="s">
        <v>74</v>
      </c>
      <c r="E755" s="153">
        <v>11.25</v>
      </c>
      <c r="F755" s="40">
        <v>11.69</v>
      </c>
      <c r="G755" s="57">
        <f t="shared" si="186"/>
        <v>14.81</v>
      </c>
      <c r="H755" s="29">
        <f t="shared" si="187"/>
        <v>166.61</v>
      </c>
    </row>
    <row r="756" spans="1:8" ht="31.5" outlineLevel="2" x14ac:dyDescent="0.25">
      <c r="A756" s="27" t="s">
        <v>1534</v>
      </c>
      <c r="B756" s="27" t="s">
        <v>679</v>
      </c>
      <c r="C756" s="28" t="s">
        <v>680</v>
      </c>
      <c r="D756" s="27" t="s">
        <v>74</v>
      </c>
      <c r="E756" s="153">
        <v>611.61</v>
      </c>
      <c r="F756" s="40">
        <v>8.09</v>
      </c>
      <c r="G756" s="57">
        <f t="shared" si="186"/>
        <v>10.25</v>
      </c>
      <c r="H756" s="29">
        <f t="shared" si="187"/>
        <v>6269</v>
      </c>
    </row>
    <row r="757" spans="1:8" ht="31.5" outlineLevel="2" x14ac:dyDescent="0.25">
      <c r="A757" s="27" t="s">
        <v>1535</v>
      </c>
      <c r="B757" s="27" t="s">
        <v>681</v>
      </c>
      <c r="C757" s="28" t="s">
        <v>682</v>
      </c>
      <c r="D757" s="27" t="s">
        <v>40</v>
      </c>
      <c r="E757" s="153">
        <v>11.35</v>
      </c>
      <c r="F757" s="40">
        <v>56.62</v>
      </c>
      <c r="G757" s="57">
        <f t="shared" si="186"/>
        <v>71.75</v>
      </c>
      <c r="H757" s="29">
        <f t="shared" si="187"/>
        <v>814.36</v>
      </c>
    </row>
    <row r="758" spans="1:8" ht="31.5" outlineLevel="2" x14ac:dyDescent="0.25">
      <c r="A758" s="27" t="s">
        <v>1536</v>
      </c>
      <c r="B758" s="27">
        <v>1527</v>
      </c>
      <c r="C758" s="28" t="s">
        <v>861</v>
      </c>
      <c r="D758" s="27" t="s">
        <v>55</v>
      </c>
      <c r="E758" s="153">
        <v>1.44</v>
      </c>
      <c r="F758" s="57">
        <v>391.31</v>
      </c>
      <c r="G758" s="57">
        <f t="shared" si="186"/>
        <v>495.9</v>
      </c>
      <c r="H758" s="29">
        <f t="shared" si="187"/>
        <v>714.09</v>
      </c>
    </row>
    <row r="759" spans="1:8" outlineLevel="2" x14ac:dyDescent="0.25">
      <c r="A759" s="27" t="s">
        <v>1537</v>
      </c>
      <c r="B759" s="27" t="s">
        <v>1436</v>
      </c>
      <c r="C759" s="28" t="s">
        <v>1424</v>
      </c>
      <c r="D759" s="27" t="s">
        <v>55</v>
      </c>
      <c r="E759" s="153">
        <v>1.44</v>
      </c>
      <c r="F759" s="40">
        <v>95.19</v>
      </c>
      <c r="G759" s="57">
        <f t="shared" si="186"/>
        <v>120.63</v>
      </c>
      <c r="H759" s="29">
        <f t="shared" si="187"/>
        <v>173.7</v>
      </c>
    </row>
    <row r="760" spans="1:8" ht="31.5" outlineLevel="2" x14ac:dyDescent="0.25">
      <c r="A760" s="27" t="s">
        <v>1538</v>
      </c>
      <c r="B760" s="27" t="s">
        <v>675</v>
      </c>
      <c r="C760" s="28" t="s">
        <v>676</v>
      </c>
      <c r="D760" s="27" t="s">
        <v>74</v>
      </c>
      <c r="E760" s="153">
        <v>17.64</v>
      </c>
      <c r="F760" s="40">
        <v>11.69</v>
      </c>
      <c r="G760" s="57">
        <f t="shared" si="186"/>
        <v>14.81</v>
      </c>
      <c r="H760" s="29">
        <f t="shared" si="187"/>
        <v>261.24</v>
      </c>
    </row>
    <row r="761" spans="1:8" ht="31.5" outlineLevel="2" x14ac:dyDescent="0.25">
      <c r="A761" s="27" t="s">
        <v>1539</v>
      </c>
      <c r="B761" s="27" t="s">
        <v>677</v>
      </c>
      <c r="C761" s="28" t="s">
        <v>678</v>
      </c>
      <c r="D761" s="27" t="s">
        <v>74</v>
      </c>
      <c r="E761" s="153">
        <v>65.64</v>
      </c>
      <c r="F761" s="40">
        <v>9.9</v>
      </c>
      <c r="G761" s="57">
        <f t="shared" si="186"/>
        <v>12.54</v>
      </c>
      <c r="H761" s="29">
        <f t="shared" si="187"/>
        <v>823.12</v>
      </c>
    </row>
    <row r="762" spans="1:8" ht="31.5" outlineLevel="2" x14ac:dyDescent="0.25">
      <c r="A762" s="27" t="s">
        <v>1540</v>
      </c>
      <c r="B762" s="27" t="s">
        <v>1485</v>
      </c>
      <c r="C762" s="28" t="s">
        <v>1474</v>
      </c>
      <c r="D762" s="27" t="s">
        <v>40</v>
      </c>
      <c r="E762" s="153">
        <v>45.01</v>
      </c>
      <c r="F762" s="40">
        <v>63.29</v>
      </c>
      <c r="G762" s="57">
        <f t="shared" si="186"/>
        <v>80.2</v>
      </c>
      <c r="H762" s="29">
        <f t="shared" si="187"/>
        <v>3609.8</v>
      </c>
    </row>
    <row r="763" spans="1:8" ht="31.5" outlineLevel="2" x14ac:dyDescent="0.25">
      <c r="A763" s="27" t="s">
        <v>1541</v>
      </c>
      <c r="B763" s="27">
        <v>1527</v>
      </c>
      <c r="C763" s="28" t="s">
        <v>861</v>
      </c>
      <c r="D763" s="27" t="s">
        <v>55</v>
      </c>
      <c r="E763" s="153">
        <v>2.46</v>
      </c>
      <c r="F763" s="57">
        <v>391.31</v>
      </c>
      <c r="G763" s="57">
        <f t="shared" si="186"/>
        <v>495.9</v>
      </c>
      <c r="H763" s="29">
        <f t="shared" si="187"/>
        <v>1219.9100000000001</v>
      </c>
    </row>
    <row r="764" spans="1:8" ht="31.5" outlineLevel="2" x14ac:dyDescent="0.25">
      <c r="A764" s="27" t="s">
        <v>1542</v>
      </c>
      <c r="B764" s="27" t="s">
        <v>1391</v>
      </c>
      <c r="C764" s="28" t="s">
        <v>1382</v>
      </c>
      <c r="D764" s="27" t="s">
        <v>55</v>
      </c>
      <c r="E764" s="153">
        <v>2.46</v>
      </c>
      <c r="F764" s="40">
        <v>24.5</v>
      </c>
      <c r="G764" s="57">
        <f t="shared" si="186"/>
        <v>31.04</v>
      </c>
      <c r="H764" s="29">
        <f t="shared" si="187"/>
        <v>76.349999999999994</v>
      </c>
    </row>
    <row r="765" spans="1:8" ht="47.25" outlineLevel="2" x14ac:dyDescent="0.25">
      <c r="A765" s="27" t="s">
        <v>1543</v>
      </c>
      <c r="B765" s="27" t="s">
        <v>683</v>
      </c>
      <c r="C765" s="28" t="s">
        <v>75</v>
      </c>
      <c r="D765" s="27" t="s">
        <v>74</v>
      </c>
      <c r="E765" s="153">
        <v>59.55</v>
      </c>
      <c r="F765" s="40">
        <v>11.74</v>
      </c>
      <c r="G765" s="57">
        <f t="shared" si="186"/>
        <v>14.87</v>
      </c>
      <c r="H765" s="29">
        <f t="shared" si="187"/>
        <v>885.5</v>
      </c>
    </row>
    <row r="766" spans="1:8" ht="47.25" outlineLevel="2" x14ac:dyDescent="0.25">
      <c r="A766" s="27" t="s">
        <v>1544</v>
      </c>
      <c r="B766" s="27" t="s">
        <v>684</v>
      </c>
      <c r="C766" s="28" t="s">
        <v>76</v>
      </c>
      <c r="D766" s="27" t="s">
        <v>74</v>
      </c>
      <c r="E766" s="153">
        <v>253.27</v>
      </c>
      <c r="F766" s="40">
        <v>8.0299999999999994</v>
      </c>
      <c r="G766" s="57">
        <f t="shared" si="186"/>
        <v>10.17</v>
      </c>
      <c r="H766" s="29">
        <f t="shared" si="187"/>
        <v>2575.75</v>
      </c>
    </row>
    <row r="767" spans="1:8" outlineLevel="2" x14ac:dyDescent="0.25">
      <c r="A767" s="27" t="s">
        <v>1545</v>
      </c>
      <c r="B767" s="27" t="s">
        <v>689</v>
      </c>
      <c r="C767" s="28" t="s">
        <v>690</v>
      </c>
      <c r="D767" s="27" t="s">
        <v>74</v>
      </c>
      <c r="E767" s="153">
        <v>8673.73</v>
      </c>
      <c r="F767" s="40">
        <v>6.48</v>
      </c>
      <c r="G767" s="57">
        <f t="shared" si="186"/>
        <v>8.2100000000000009</v>
      </c>
      <c r="H767" s="29">
        <f t="shared" si="187"/>
        <v>71211.320000000007</v>
      </c>
    </row>
    <row r="768" spans="1:8" outlineLevel="2" x14ac:dyDescent="0.25">
      <c r="A768" s="27" t="s">
        <v>1546</v>
      </c>
      <c r="B768" s="27" t="s">
        <v>691</v>
      </c>
      <c r="C768" s="28" t="s">
        <v>692</v>
      </c>
      <c r="D768" s="27" t="s">
        <v>74</v>
      </c>
      <c r="E768" s="153">
        <v>8673.73</v>
      </c>
      <c r="F768" s="40">
        <v>2.4700000000000002</v>
      </c>
      <c r="G768" s="57">
        <f t="shared" si="186"/>
        <v>3.13</v>
      </c>
      <c r="H768" s="29">
        <f t="shared" ref="H768:H769" si="188">TRUNC((G768*E768),2)</f>
        <v>27148.77</v>
      </c>
    </row>
    <row r="769" spans="1:8" ht="47.25" outlineLevel="2" x14ac:dyDescent="0.25">
      <c r="A769" s="27" t="s">
        <v>1547</v>
      </c>
      <c r="B769" s="27" t="s">
        <v>693</v>
      </c>
      <c r="C769" s="28" t="s">
        <v>694</v>
      </c>
      <c r="D769" s="27" t="s">
        <v>40</v>
      </c>
      <c r="E769" s="153">
        <v>864.78</v>
      </c>
      <c r="F769" s="40">
        <v>15.3</v>
      </c>
      <c r="G769" s="57">
        <f t="shared" si="186"/>
        <v>19.38</v>
      </c>
      <c r="H769" s="29">
        <f t="shared" si="188"/>
        <v>16759.43</v>
      </c>
    </row>
    <row r="770" spans="1:8" outlineLevel="2" x14ac:dyDescent="0.25">
      <c r="A770" s="27" t="s">
        <v>1758</v>
      </c>
      <c r="B770" s="27" t="s">
        <v>1394</v>
      </c>
      <c r="C770" s="28" t="s">
        <v>1385</v>
      </c>
      <c r="D770" s="27" t="s">
        <v>74</v>
      </c>
      <c r="E770" s="153">
        <v>97.22</v>
      </c>
      <c r="F770" s="40">
        <v>5.76</v>
      </c>
      <c r="G770" s="57">
        <f t="shared" si="186"/>
        <v>7.29</v>
      </c>
      <c r="H770" s="29">
        <f t="shared" si="187"/>
        <v>708.73</v>
      </c>
    </row>
    <row r="771" spans="1:8" outlineLevel="2" x14ac:dyDescent="0.25">
      <c r="A771" s="27"/>
      <c r="B771" s="51"/>
      <c r="C771" s="31" t="s">
        <v>12</v>
      </c>
      <c r="D771" s="51"/>
      <c r="E771" s="154"/>
      <c r="F771" s="32"/>
      <c r="G771" s="56"/>
      <c r="H771" s="33">
        <f>SUM(H744:H770)</f>
        <v>149136.47</v>
      </c>
    </row>
    <row r="772" spans="1:8" outlineLevel="2" x14ac:dyDescent="0.25">
      <c r="A772" s="38" t="s">
        <v>718</v>
      </c>
      <c r="B772" s="38"/>
      <c r="C772" s="39" t="s">
        <v>1548</v>
      </c>
      <c r="D772" s="27"/>
      <c r="E772" s="153"/>
      <c r="F772" s="40"/>
      <c r="G772" s="57"/>
      <c r="H772" s="29"/>
    </row>
    <row r="773" spans="1:8" ht="31.5" outlineLevel="2" x14ac:dyDescent="0.25">
      <c r="A773" s="27" t="s">
        <v>719</v>
      </c>
      <c r="B773" s="27" t="s">
        <v>1481</v>
      </c>
      <c r="C773" s="28" t="s">
        <v>1470</v>
      </c>
      <c r="D773" s="27" t="s">
        <v>55</v>
      </c>
      <c r="E773" s="153">
        <v>13.16</v>
      </c>
      <c r="F773" s="40">
        <v>65.56</v>
      </c>
      <c r="G773" s="57">
        <f t="shared" si="186"/>
        <v>83.08</v>
      </c>
      <c r="H773" s="29">
        <f t="shared" ref="H773:H801" si="189">TRUNC((G773*E773),2)</f>
        <v>1093.33</v>
      </c>
    </row>
    <row r="774" spans="1:8" ht="31.5" outlineLevel="2" x14ac:dyDescent="0.25">
      <c r="A774" s="27" t="s">
        <v>1549</v>
      </c>
      <c r="B774" s="27" t="s">
        <v>1431</v>
      </c>
      <c r="C774" s="28" t="s">
        <v>1420</v>
      </c>
      <c r="D774" s="27" t="s">
        <v>55</v>
      </c>
      <c r="E774" s="153">
        <v>4.55</v>
      </c>
      <c r="F774" s="40">
        <v>86.14</v>
      </c>
      <c r="G774" s="57">
        <f t="shared" si="186"/>
        <v>109.16</v>
      </c>
      <c r="H774" s="29">
        <f t="shared" si="189"/>
        <v>496.67</v>
      </c>
    </row>
    <row r="775" spans="1:8" outlineLevel="2" x14ac:dyDescent="0.25">
      <c r="A775" s="27" t="s">
        <v>1550</v>
      </c>
      <c r="B775" s="27" t="s">
        <v>1223</v>
      </c>
      <c r="C775" s="28" t="s">
        <v>1200</v>
      </c>
      <c r="D775" s="27" t="s">
        <v>55</v>
      </c>
      <c r="E775" s="153">
        <v>12.26</v>
      </c>
      <c r="F775" s="40">
        <v>34.770000000000003</v>
      </c>
      <c r="G775" s="57">
        <f t="shared" si="186"/>
        <v>44.06</v>
      </c>
      <c r="H775" s="29">
        <f t="shared" si="189"/>
        <v>540.16999999999996</v>
      </c>
    </row>
    <row r="776" spans="1:8" outlineLevel="2" x14ac:dyDescent="0.25">
      <c r="A776" s="27" t="s">
        <v>1551</v>
      </c>
      <c r="B776" s="27" t="s">
        <v>1387</v>
      </c>
      <c r="C776" s="28" t="s">
        <v>1379</v>
      </c>
      <c r="D776" s="27" t="s">
        <v>55</v>
      </c>
      <c r="E776" s="153">
        <v>7.63</v>
      </c>
      <c r="F776" s="40">
        <v>17.809999999999999</v>
      </c>
      <c r="G776" s="57">
        <f t="shared" si="186"/>
        <v>22.57</v>
      </c>
      <c r="H776" s="29">
        <f t="shared" si="189"/>
        <v>172.2</v>
      </c>
    </row>
    <row r="777" spans="1:8" ht="31.5" outlineLevel="2" x14ac:dyDescent="0.25">
      <c r="A777" s="27" t="s">
        <v>1552</v>
      </c>
      <c r="B777" s="27" t="s">
        <v>1483</v>
      </c>
      <c r="C777" s="28" t="s">
        <v>1472</v>
      </c>
      <c r="D777" s="27" t="s">
        <v>55</v>
      </c>
      <c r="E777" s="153">
        <v>1.38</v>
      </c>
      <c r="F777" s="40">
        <v>411.31</v>
      </c>
      <c r="G777" s="57">
        <f t="shared" si="186"/>
        <v>521.25</v>
      </c>
      <c r="H777" s="29">
        <f t="shared" si="189"/>
        <v>719.32</v>
      </c>
    </row>
    <row r="778" spans="1:8" ht="31.5" outlineLevel="2" x14ac:dyDescent="0.25">
      <c r="A778" s="27" t="s">
        <v>1553</v>
      </c>
      <c r="B778" s="27" t="s">
        <v>1397</v>
      </c>
      <c r="C778" s="28" t="s">
        <v>1395</v>
      </c>
      <c r="D778" s="27" t="s">
        <v>1396</v>
      </c>
      <c r="E778" s="153">
        <v>114.45</v>
      </c>
      <c r="F778" s="40">
        <v>0.55000000000000004</v>
      </c>
      <c r="G778" s="57">
        <f t="shared" si="186"/>
        <v>0.69</v>
      </c>
      <c r="H778" s="29">
        <f t="shared" si="189"/>
        <v>78.97</v>
      </c>
    </row>
    <row r="779" spans="1:8" ht="31.5" outlineLevel="2" x14ac:dyDescent="0.25">
      <c r="A779" s="27" t="s">
        <v>1554</v>
      </c>
      <c r="B779" s="27" t="s">
        <v>1434</v>
      </c>
      <c r="C779" s="28" t="s">
        <v>1422</v>
      </c>
      <c r="D779" s="27" t="s">
        <v>40</v>
      </c>
      <c r="E779" s="153">
        <v>18.350000000000001</v>
      </c>
      <c r="F779" s="40">
        <v>28.13</v>
      </c>
      <c r="G779" s="57">
        <f t="shared" si="186"/>
        <v>35.64</v>
      </c>
      <c r="H779" s="29">
        <f t="shared" si="189"/>
        <v>653.99</v>
      </c>
    </row>
    <row r="780" spans="1:8" outlineLevel="2" x14ac:dyDescent="0.25">
      <c r="A780" s="27" t="s">
        <v>1555</v>
      </c>
      <c r="B780" s="27" t="s">
        <v>1435</v>
      </c>
      <c r="C780" s="28" t="s">
        <v>1423</v>
      </c>
      <c r="D780" s="27" t="s">
        <v>40</v>
      </c>
      <c r="E780" s="153">
        <v>12.7</v>
      </c>
      <c r="F780" s="40">
        <v>29.93</v>
      </c>
      <c r="G780" s="57">
        <f t="shared" si="186"/>
        <v>37.93</v>
      </c>
      <c r="H780" s="29">
        <f t="shared" si="189"/>
        <v>481.71</v>
      </c>
    </row>
    <row r="781" spans="1:8" ht="31.5" outlineLevel="2" x14ac:dyDescent="0.25">
      <c r="A781" s="27" t="s">
        <v>1556</v>
      </c>
      <c r="B781" s="27">
        <v>1527</v>
      </c>
      <c r="C781" s="28" t="s">
        <v>861</v>
      </c>
      <c r="D781" s="27" t="s">
        <v>55</v>
      </c>
      <c r="E781" s="153">
        <v>3.86</v>
      </c>
      <c r="F781" s="57">
        <v>391.31</v>
      </c>
      <c r="G781" s="57">
        <f t="shared" si="186"/>
        <v>495.9</v>
      </c>
      <c r="H781" s="29">
        <f t="shared" si="189"/>
        <v>1914.17</v>
      </c>
    </row>
    <row r="782" spans="1:8" outlineLevel="2" x14ac:dyDescent="0.25">
      <c r="A782" s="27" t="s">
        <v>1557</v>
      </c>
      <c r="B782" s="27" t="s">
        <v>1436</v>
      </c>
      <c r="C782" s="28" t="s">
        <v>1424</v>
      </c>
      <c r="D782" s="27" t="s">
        <v>55</v>
      </c>
      <c r="E782" s="153">
        <v>3.86</v>
      </c>
      <c r="F782" s="40">
        <v>95.19</v>
      </c>
      <c r="G782" s="57">
        <f t="shared" si="186"/>
        <v>120.63</v>
      </c>
      <c r="H782" s="29">
        <f t="shared" si="189"/>
        <v>465.63</v>
      </c>
    </row>
    <row r="783" spans="1:8" ht="31.5" outlineLevel="2" x14ac:dyDescent="0.25">
      <c r="A783" s="27" t="s">
        <v>1558</v>
      </c>
      <c r="B783" s="27" t="s">
        <v>675</v>
      </c>
      <c r="C783" s="28" t="s">
        <v>676</v>
      </c>
      <c r="D783" s="27" t="s">
        <v>74</v>
      </c>
      <c r="E783" s="153">
        <v>2.89</v>
      </c>
      <c r="F783" s="40">
        <v>11.69</v>
      </c>
      <c r="G783" s="57">
        <f t="shared" si="186"/>
        <v>14.81</v>
      </c>
      <c r="H783" s="29">
        <f t="shared" si="189"/>
        <v>42.8</v>
      </c>
    </row>
    <row r="784" spans="1:8" ht="31.5" outlineLevel="2" x14ac:dyDescent="0.25">
      <c r="A784" s="27" t="s">
        <v>1559</v>
      </c>
      <c r="B784" s="27" t="s">
        <v>679</v>
      </c>
      <c r="C784" s="28" t="s">
        <v>680</v>
      </c>
      <c r="D784" s="27" t="s">
        <v>74</v>
      </c>
      <c r="E784" s="153">
        <v>192.31</v>
      </c>
      <c r="F784" s="40">
        <v>8.09</v>
      </c>
      <c r="G784" s="57">
        <f t="shared" si="186"/>
        <v>10.25</v>
      </c>
      <c r="H784" s="29">
        <f t="shared" si="189"/>
        <v>1971.17</v>
      </c>
    </row>
    <row r="785" spans="1:9" ht="31.5" outlineLevel="2" x14ac:dyDescent="0.25">
      <c r="A785" s="27" t="s">
        <v>1560</v>
      </c>
      <c r="B785" s="27" t="s">
        <v>734</v>
      </c>
      <c r="C785" s="28" t="s">
        <v>735</v>
      </c>
      <c r="D785" s="27" t="s">
        <v>74</v>
      </c>
      <c r="E785" s="153">
        <v>27.76</v>
      </c>
      <c r="F785" s="40">
        <v>7.23</v>
      </c>
      <c r="G785" s="57">
        <f t="shared" si="186"/>
        <v>9.16</v>
      </c>
      <c r="H785" s="29">
        <f t="shared" si="189"/>
        <v>254.28</v>
      </c>
    </row>
    <row r="786" spans="1:9" ht="31.5" outlineLevel="2" x14ac:dyDescent="0.25">
      <c r="A786" s="27" t="s">
        <v>1561</v>
      </c>
      <c r="B786" s="27" t="s">
        <v>681</v>
      </c>
      <c r="C786" s="28" t="s">
        <v>682</v>
      </c>
      <c r="D786" s="27" t="s">
        <v>40</v>
      </c>
      <c r="E786" s="153">
        <v>18.350000000000001</v>
      </c>
      <c r="F786" s="40">
        <v>56.62</v>
      </c>
      <c r="G786" s="57">
        <f t="shared" si="186"/>
        <v>71.75</v>
      </c>
      <c r="H786" s="29">
        <f t="shared" si="189"/>
        <v>1316.61</v>
      </c>
    </row>
    <row r="787" spans="1:9" ht="31.5" outlineLevel="2" x14ac:dyDescent="0.25">
      <c r="A787" s="27" t="s">
        <v>1562</v>
      </c>
      <c r="B787" s="27">
        <v>1527</v>
      </c>
      <c r="C787" s="28" t="s">
        <v>861</v>
      </c>
      <c r="D787" s="27" t="s">
        <v>55</v>
      </c>
      <c r="E787" s="153">
        <v>1.24</v>
      </c>
      <c r="F787" s="57">
        <v>391.31</v>
      </c>
      <c r="G787" s="57">
        <f t="shared" si="186"/>
        <v>495.9</v>
      </c>
      <c r="H787" s="29">
        <f t="shared" si="189"/>
        <v>614.91</v>
      </c>
    </row>
    <row r="788" spans="1:9" ht="31.5" outlineLevel="2" x14ac:dyDescent="0.25">
      <c r="A788" s="27" t="s">
        <v>1563</v>
      </c>
      <c r="B788" s="27" t="s">
        <v>1391</v>
      </c>
      <c r="C788" s="28" t="s">
        <v>1382</v>
      </c>
      <c r="D788" s="27" t="s">
        <v>55</v>
      </c>
      <c r="E788" s="153">
        <v>1.24</v>
      </c>
      <c r="F788" s="40">
        <v>24.5</v>
      </c>
      <c r="G788" s="57">
        <f t="shared" si="186"/>
        <v>31.04</v>
      </c>
      <c r="H788" s="29">
        <f t="shared" si="189"/>
        <v>38.479999999999997</v>
      </c>
    </row>
    <row r="789" spans="1:9" ht="31.5" outlineLevel="2" x14ac:dyDescent="0.25">
      <c r="A789" s="27" t="s">
        <v>1564</v>
      </c>
      <c r="B789" s="27" t="s">
        <v>675</v>
      </c>
      <c r="C789" s="28" t="s">
        <v>676</v>
      </c>
      <c r="D789" s="27" t="s">
        <v>74</v>
      </c>
      <c r="E789" s="153">
        <v>19.45</v>
      </c>
      <c r="F789" s="40">
        <v>11.69</v>
      </c>
      <c r="G789" s="57">
        <f t="shared" si="186"/>
        <v>14.81</v>
      </c>
      <c r="H789" s="29">
        <f t="shared" si="189"/>
        <v>288.05</v>
      </c>
    </row>
    <row r="790" spans="1:9" ht="31.5" outlineLevel="2" x14ac:dyDescent="0.25">
      <c r="A790" s="27" t="s">
        <v>1565</v>
      </c>
      <c r="B790" s="27" t="s">
        <v>677</v>
      </c>
      <c r="C790" s="28" t="s">
        <v>678</v>
      </c>
      <c r="D790" s="27" t="s">
        <v>74</v>
      </c>
      <c r="E790" s="153">
        <v>40.090000000000003</v>
      </c>
      <c r="F790" s="40">
        <v>9.9</v>
      </c>
      <c r="G790" s="57">
        <f t="shared" si="186"/>
        <v>12.54</v>
      </c>
      <c r="H790" s="29">
        <f t="shared" si="189"/>
        <v>502.72</v>
      </c>
    </row>
    <row r="791" spans="1:9" ht="31.5" outlineLevel="2" x14ac:dyDescent="0.25">
      <c r="A791" s="27" t="s">
        <v>1566</v>
      </c>
      <c r="B791" s="27" t="s">
        <v>679</v>
      </c>
      <c r="C791" s="28" t="s">
        <v>680</v>
      </c>
      <c r="D791" s="27" t="s">
        <v>74</v>
      </c>
      <c r="E791" s="153">
        <v>10.27</v>
      </c>
      <c r="F791" s="40">
        <v>8.09</v>
      </c>
      <c r="G791" s="57">
        <f t="shared" si="186"/>
        <v>10.25</v>
      </c>
      <c r="H791" s="29">
        <f t="shared" si="189"/>
        <v>105.26</v>
      </c>
    </row>
    <row r="792" spans="1:9" ht="31.5" outlineLevel="2" x14ac:dyDescent="0.25">
      <c r="A792" s="27" t="s">
        <v>1567</v>
      </c>
      <c r="B792" s="27" t="s">
        <v>1485</v>
      </c>
      <c r="C792" s="28" t="s">
        <v>1474</v>
      </c>
      <c r="D792" s="27" t="s">
        <v>40</v>
      </c>
      <c r="E792" s="153">
        <v>3.95</v>
      </c>
      <c r="F792" s="40">
        <v>63.29</v>
      </c>
      <c r="G792" s="57">
        <f t="shared" si="186"/>
        <v>80.2</v>
      </c>
      <c r="H792" s="29">
        <f t="shared" si="189"/>
        <v>316.79000000000002</v>
      </c>
    </row>
    <row r="793" spans="1:9" ht="31.5" outlineLevel="2" x14ac:dyDescent="0.25">
      <c r="A793" s="27" t="s">
        <v>1568</v>
      </c>
      <c r="B793" s="27">
        <v>1527</v>
      </c>
      <c r="C793" s="28" t="s">
        <v>861</v>
      </c>
      <c r="D793" s="27" t="s">
        <v>55</v>
      </c>
      <c r="E793" s="153">
        <v>0.35</v>
      </c>
      <c r="F793" s="57">
        <v>391.31</v>
      </c>
      <c r="G793" s="57">
        <f t="shared" si="186"/>
        <v>495.9</v>
      </c>
      <c r="H793" s="29">
        <f t="shared" si="189"/>
        <v>173.56</v>
      </c>
    </row>
    <row r="794" spans="1:9" ht="31.5" outlineLevel="2" x14ac:dyDescent="0.25">
      <c r="A794" s="27" t="s">
        <v>1569</v>
      </c>
      <c r="B794" s="27" t="s">
        <v>1391</v>
      </c>
      <c r="C794" s="28" t="s">
        <v>1382</v>
      </c>
      <c r="D794" s="27" t="s">
        <v>55</v>
      </c>
      <c r="E794" s="153">
        <v>0.35</v>
      </c>
      <c r="F794" s="40">
        <v>24.5</v>
      </c>
      <c r="G794" s="57">
        <f t="shared" si="186"/>
        <v>31.04</v>
      </c>
      <c r="H794" s="29">
        <f t="shared" si="189"/>
        <v>10.86</v>
      </c>
    </row>
    <row r="795" spans="1:9" ht="47.25" outlineLevel="2" x14ac:dyDescent="0.25">
      <c r="A795" s="27" t="s">
        <v>1570</v>
      </c>
      <c r="B795" s="27" t="s">
        <v>683</v>
      </c>
      <c r="C795" s="28" t="s">
        <v>75</v>
      </c>
      <c r="D795" s="27" t="s">
        <v>74</v>
      </c>
      <c r="E795" s="153">
        <v>15.27</v>
      </c>
      <c r="F795" s="40">
        <v>11.74</v>
      </c>
      <c r="G795" s="57">
        <f t="shared" si="186"/>
        <v>14.87</v>
      </c>
      <c r="H795" s="29">
        <f t="shared" si="189"/>
        <v>227.06</v>
      </c>
    </row>
    <row r="796" spans="1:9" ht="47.25" outlineLevel="2" x14ac:dyDescent="0.25">
      <c r="A796" s="27" t="s">
        <v>1571</v>
      </c>
      <c r="B796" s="27" t="s">
        <v>684</v>
      </c>
      <c r="C796" s="28" t="s">
        <v>76</v>
      </c>
      <c r="D796" s="27" t="s">
        <v>74</v>
      </c>
      <c r="E796" s="153">
        <v>11.82</v>
      </c>
      <c r="F796" s="40">
        <v>8.0299999999999994</v>
      </c>
      <c r="G796" s="57">
        <f t="shared" si="186"/>
        <v>10.17</v>
      </c>
      <c r="H796" s="29">
        <f t="shared" si="189"/>
        <v>120.2</v>
      </c>
    </row>
    <row r="797" spans="1:9" ht="47.25" outlineLevel="2" x14ac:dyDescent="0.25">
      <c r="A797" s="27" t="s">
        <v>1572</v>
      </c>
      <c r="B797" s="27" t="s">
        <v>685</v>
      </c>
      <c r="C797" s="28" t="s">
        <v>686</v>
      </c>
      <c r="D797" s="27" t="s">
        <v>74</v>
      </c>
      <c r="E797" s="153">
        <v>60</v>
      </c>
      <c r="F797" s="40">
        <v>7.12</v>
      </c>
      <c r="G797" s="57">
        <f t="shared" si="186"/>
        <v>9.02</v>
      </c>
      <c r="H797" s="29">
        <f t="shared" si="189"/>
        <v>541.20000000000005</v>
      </c>
    </row>
    <row r="798" spans="1:9" outlineLevel="2" x14ac:dyDescent="0.25">
      <c r="A798" s="27" t="s">
        <v>1573</v>
      </c>
      <c r="B798" s="27" t="s">
        <v>689</v>
      </c>
      <c r="C798" s="28" t="s">
        <v>690</v>
      </c>
      <c r="D798" s="27" t="s">
        <v>74</v>
      </c>
      <c r="E798" s="153">
        <v>1588.9</v>
      </c>
      <c r="F798" s="40">
        <v>6.48</v>
      </c>
      <c r="G798" s="57">
        <f t="shared" si="186"/>
        <v>8.2100000000000009</v>
      </c>
      <c r="H798" s="29">
        <f t="shared" si="189"/>
        <v>13044.86</v>
      </c>
    </row>
    <row r="799" spans="1:9" outlineLevel="2" x14ac:dyDescent="0.25">
      <c r="A799" s="27"/>
      <c r="B799" s="27" t="s">
        <v>691</v>
      </c>
      <c r="C799" s="28" t="s">
        <v>692</v>
      </c>
      <c r="D799" s="27" t="s">
        <v>74</v>
      </c>
      <c r="E799" s="153">
        <v>1588.9</v>
      </c>
      <c r="F799" s="40">
        <v>2.4700000000000002</v>
      </c>
      <c r="G799" s="57">
        <f t="shared" si="186"/>
        <v>3.13</v>
      </c>
      <c r="H799" s="29">
        <f t="shared" ref="H799" si="190">TRUNC((G799*E799),2)</f>
        <v>4973.25</v>
      </c>
      <c r="I799" s="153"/>
    </row>
    <row r="800" spans="1:9" ht="47.25" outlineLevel="2" x14ac:dyDescent="0.25">
      <c r="A800" s="27" t="s">
        <v>1574</v>
      </c>
      <c r="B800" s="27" t="s">
        <v>693</v>
      </c>
      <c r="C800" s="28" t="s">
        <v>694</v>
      </c>
      <c r="D800" s="27" t="s">
        <v>40</v>
      </c>
      <c r="E800" s="153">
        <v>94.22</v>
      </c>
      <c r="F800" s="40">
        <v>15.3</v>
      </c>
      <c r="G800" s="57">
        <f t="shared" si="186"/>
        <v>19.38</v>
      </c>
      <c r="H800" s="29">
        <f t="shared" si="189"/>
        <v>1825.98</v>
      </c>
      <c r="I800" s="153"/>
    </row>
    <row r="801" spans="1:8" outlineLevel="2" x14ac:dyDescent="0.25">
      <c r="A801" s="27" t="s">
        <v>1831</v>
      </c>
      <c r="B801" s="27" t="s">
        <v>1394</v>
      </c>
      <c r="C801" s="28" t="s">
        <v>1385</v>
      </c>
      <c r="D801" s="27" t="s">
        <v>74</v>
      </c>
      <c r="E801" s="153">
        <v>13</v>
      </c>
      <c r="F801" s="40">
        <v>5.76</v>
      </c>
      <c r="G801" s="57">
        <f t="shared" si="186"/>
        <v>7.29</v>
      </c>
      <c r="H801" s="29">
        <f t="shared" si="189"/>
        <v>94.77</v>
      </c>
    </row>
    <row r="802" spans="1:8" outlineLevel="2" x14ac:dyDescent="0.25">
      <c r="A802" s="27"/>
      <c r="B802" s="51"/>
      <c r="C802" s="31" t="s">
        <v>12</v>
      </c>
      <c r="D802" s="51"/>
      <c r="E802" s="154"/>
      <c r="F802" s="32"/>
      <c r="G802" s="56"/>
      <c r="H802" s="33">
        <f>SUM(H773:H801)</f>
        <v>33078.97</v>
      </c>
    </row>
    <row r="803" spans="1:8" outlineLevel="2" x14ac:dyDescent="0.25">
      <c r="A803" s="27" t="s">
        <v>720</v>
      </c>
      <c r="B803" s="38"/>
      <c r="C803" s="39" t="s">
        <v>1575</v>
      </c>
      <c r="D803" s="27"/>
      <c r="E803" s="153"/>
      <c r="F803" s="40"/>
      <c r="G803" s="57"/>
      <c r="H803" s="29"/>
    </row>
    <row r="804" spans="1:8" ht="31.5" outlineLevel="2" x14ac:dyDescent="0.25">
      <c r="A804" s="27" t="s">
        <v>721</v>
      </c>
      <c r="B804" s="27" t="s">
        <v>1481</v>
      </c>
      <c r="C804" s="28" t="s">
        <v>1470</v>
      </c>
      <c r="D804" s="27" t="s">
        <v>55</v>
      </c>
      <c r="E804" s="153">
        <v>14.56</v>
      </c>
      <c r="F804" s="40">
        <v>65.56</v>
      </c>
      <c r="G804" s="57">
        <f t="shared" ref="G804:G829" si="191">TRUNC(F804*(1+$E$2),2)</f>
        <v>83.08</v>
      </c>
      <c r="H804" s="29">
        <f t="shared" ref="H804:H828" si="192">TRUNC((G804*E804),2)</f>
        <v>1209.6400000000001</v>
      </c>
    </row>
    <row r="805" spans="1:8" ht="31.5" outlineLevel="2" x14ac:dyDescent="0.25">
      <c r="A805" s="27" t="s">
        <v>722</v>
      </c>
      <c r="B805" s="27" t="s">
        <v>1431</v>
      </c>
      <c r="C805" s="28" t="s">
        <v>1420</v>
      </c>
      <c r="D805" s="27" t="s">
        <v>55</v>
      </c>
      <c r="E805" s="153">
        <v>3.12</v>
      </c>
      <c r="F805" s="40">
        <v>86.14</v>
      </c>
      <c r="G805" s="57">
        <f t="shared" si="191"/>
        <v>109.16</v>
      </c>
      <c r="H805" s="29">
        <f t="shared" si="192"/>
        <v>340.57</v>
      </c>
    </row>
    <row r="806" spans="1:8" outlineLevel="2" x14ac:dyDescent="0.25">
      <c r="A806" s="27" t="s">
        <v>723</v>
      </c>
      <c r="B806" s="27" t="s">
        <v>1223</v>
      </c>
      <c r="C806" s="28" t="s">
        <v>1200</v>
      </c>
      <c r="D806" s="27" t="s">
        <v>55</v>
      </c>
      <c r="E806" s="153">
        <v>10.77</v>
      </c>
      <c r="F806" s="40">
        <v>34.770000000000003</v>
      </c>
      <c r="G806" s="57">
        <f t="shared" si="191"/>
        <v>44.06</v>
      </c>
      <c r="H806" s="29">
        <f t="shared" si="192"/>
        <v>474.52</v>
      </c>
    </row>
    <row r="807" spans="1:8" outlineLevel="2" x14ac:dyDescent="0.25">
      <c r="A807" s="27" t="s">
        <v>724</v>
      </c>
      <c r="B807" s="27" t="s">
        <v>1387</v>
      </c>
      <c r="C807" s="28" t="s">
        <v>1379</v>
      </c>
      <c r="D807" s="27" t="s">
        <v>55</v>
      </c>
      <c r="E807" s="153">
        <v>9.67</v>
      </c>
      <c r="F807" s="40">
        <v>17.809999999999999</v>
      </c>
      <c r="G807" s="57">
        <f t="shared" si="191"/>
        <v>22.57</v>
      </c>
      <c r="H807" s="29">
        <f t="shared" si="192"/>
        <v>218.25</v>
      </c>
    </row>
    <row r="808" spans="1:8" ht="31.5" outlineLevel="2" x14ac:dyDescent="0.25">
      <c r="A808" s="27" t="s">
        <v>725</v>
      </c>
      <c r="B808" s="27" t="s">
        <v>1397</v>
      </c>
      <c r="C808" s="28" t="s">
        <v>1395</v>
      </c>
      <c r="D808" s="27" t="s">
        <v>1396</v>
      </c>
      <c r="E808" s="153">
        <v>145.05000000000001</v>
      </c>
      <c r="F808" s="40">
        <v>0.55000000000000004</v>
      </c>
      <c r="G808" s="57">
        <f t="shared" si="191"/>
        <v>0.69</v>
      </c>
      <c r="H808" s="29">
        <f t="shared" si="192"/>
        <v>100.08</v>
      </c>
    </row>
    <row r="809" spans="1:8" ht="31.5" outlineLevel="2" x14ac:dyDescent="0.25">
      <c r="A809" s="27" t="s">
        <v>726</v>
      </c>
      <c r="B809" s="27" t="s">
        <v>1483</v>
      </c>
      <c r="C809" s="28" t="s">
        <v>1472</v>
      </c>
      <c r="D809" s="27" t="s">
        <v>55</v>
      </c>
      <c r="E809" s="153">
        <v>1.18</v>
      </c>
      <c r="F809" s="40">
        <v>411.31</v>
      </c>
      <c r="G809" s="57">
        <f t="shared" si="191"/>
        <v>521.25</v>
      </c>
      <c r="H809" s="29">
        <f t="shared" si="192"/>
        <v>615.07000000000005</v>
      </c>
    </row>
    <row r="810" spans="1:8" ht="31.5" outlineLevel="2" x14ac:dyDescent="0.25">
      <c r="A810" s="27" t="s">
        <v>727</v>
      </c>
      <c r="B810" s="27" t="s">
        <v>1434</v>
      </c>
      <c r="C810" s="28" t="s">
        <v>1422</v>
      </c>
      <c r="D810" s="27" t="s">
        <v>40</v>
      </c>
      <c r="E810" s="153">
        <v>10.6</v>
      </c>
      <c r="F810" s="40">
        <v>28.13</v>
      </c>
      <c r="G810" s="57">
        <f t="shared" si="191"/>
        <v>35.64</v>
      </c>
      <c r="H810" s="29">
        <f t="shared" si="192"/>
        <v>377.78</v>
      </c>
    </row>
    <row r="811" spans="1:8" outlineLevel="2" x14ac:dyDescent="0.25">
      <c r="A811" s="27" t="s">
        <v>1578</v>
      </c>
      <c r="B811" s="27" t="s">
        <v>1435</v>
      </c>
      <c r="C811" s="28" t="s">
        <v>1423</v>
      </c>
      <c r="D811" s="27" t="s">
        <v>40</v>
      </c>
      <c r="E811" s="153">
        <v>12.85</v>
      </c>
      <c r="F811" s="40">
        <v>29.93</v>
      </c>
      <c r="G811" s="57">
        <f t="shared" si="191"/>
        <v>37.93</v>
      </c>
      <c r="H811" s="29">
        <f t="shared" si="192"/>
        <v>487.4</v>
      </c>
    </row>
    <row r="812" spans="1:8" ht="31.5" outlineLevel="2" x14ac:dyDescent="0.25">
      <c r="A812" s="27" t="s">
        <v>1579</v>
      </c>
      <c r="B812" s="27">
        <v>1527</v>
      </c>
      <c r="C812" s="28" t="s">
        <v>861</v>
      </c>
      <c r="D812" s="27" t="s">
        <v>55</v>
      </c>
      <c r="E812" s="153">
        <v>5.6</v>
      </c>
      <c r="F812" s="57">
        <v>391.31</v>
      </c>
      <c r="G812" s="57">
        <f t="shared" si="191"/>
        <v>495.9</v>
      </c>
      <c r="H812" s="29">
        <f t="shared" si="192"/>
        <v>2777.04</v>
      </c>
    </row>
    <row r="813" spans="1:8" outlineLevel="2" x14ac:dyDescent="0.25">
      <c r="A813" s="27" t="s">
        <v>1580</v>
      </c>
      <c r="B813" s="27" t="s">
        <v>1436</v>
      </c>
      <c r="C813" s="28" t="s">
        <v>1424</v>
      </c>
      <c r="D813" s="27" t="s">
        <v>55</v>
      </c>
      <c r="E813" s="153">
        <v>5.6</v>
      </c>
      <c r="F813" s="40">
        <v>95.19</v>
      </c>
      <c r="G813" s="57">
        <f t="shared" si="191"/>
        <v>120.63</v>
      </c>
      <c r="H813" s="29">
        <f t="shared" si="192"/>
        <v>675.52</v>
      </c>
    </row>
    <row r="814" spans="1:8" ht="31.5" outlineLevel="2" x14ac:dyDescent="0.25">
      <c r="A814" s="27" t="s">
        <v>1581</v>
      </c>
      <c r="B814" s="27" t="s">
        <v>675</v>
      </c>
      <c r="C814" s="28" t="s">
        <v>676</v>
      </c>
      <c r="D814" s="27" t="s">
        <v>74</v>
      </c>
      <c r="E814" s="153">
        <v>5.01</v>
      </c>
      <c r="F814" s="40">
        <v>11.69</v>
      </c>
      <c r="G814" s="57">
        <f t="shared" si="191"/>
        <v>14.81</v>
      </c>
      <c r="H814" s="29">
        <f t="shared" si="192"/>
        <v>74.19</v>
      </c>
    </row>
    <row r="815" spans="1:8" ht="31.5" outlineLevel="2" x14ac:dyDescent="0.25">
      <c r="A815" s="27" t="s">
        <v>1582</v>
      </c>
      <c r="B815" s="27" t="s">
        <v>679</v>
      </c>
      <c r="C815" s="28" t="s">
        <v>680</v>
      </c>
      <c r="D815" s="27" t="s">
        <v>74</v>
      </c>
      <c r="E815" s="153">
        <v>333.9</v>
      </c>
      <c r="F815" s="40">
        <v>8.09</v>
      </c>
      <c r="G815" s="57">
        <f t="shared" si="191"/>
        <v>10.25</v>
      </c>
      <c r="H815" s="29">
        <f t="shared" si="192"/>
        <v>3422.47</v>
      </c>
    </row>
    <row r="816" spans="1:8" ht="31.5" outlineLevel="2" x14ac:dyDescent="0.25">
      <c r="A816" s="27" t="s">
        <v>1583</v>
      </c>
      <c r="B816" s="27" t="s">
        <v>681</v>
      </c>
      <c r="C816" s="28" t="s">
        <v>682</v>
      </c>
      <c r="D816" s="27" t="s">
        <v>40</v>
      </c>
      <c r="E816" s="153">
        <v>10.6</v>
      </c>
      <c r="F816" s="40">
        <v>56.62</v>
      </c>
      <c r="G816" s="57">
        <f t="shared" si="191"/>
        <v>71.75</v>
      </c>
      <c r="H816" s="29">
        <f t="shared" si="192"/>
        <v>760.55</v>
      </c>
    </row>
    <row r="817" spans="1:9" ht="31.5" outlineLevel="2" x14ac:dyDescent="0.25">
      <c r="A817" s="27" t="s">
        <v>1584</v>
      </c>
      <c r="B817" s="27">
        <v>1527</v>
      </c>
      <c r="C817" s="28" t="s">
        <v>861</v>
      </c>
      <c r="D817" s="27" t="s">
        <v>55</v>
      </c>
      <c r="E817" s="153">
        <v>0.85</v>
      </c>
      <c r="F817" s="57">
        <v>391.31</v>
      </c>
      <c r="G817" s="57">
        <f t="shared" si="191"/>
        <v>495.9</v>
      </c>
      <c r="H817" s="29">
        <f t="shared" si="192"/>
        <v>421.51</v>
      </c>
    </row>
    <row r="818" spans="1:9" outlineLevel="2" x14ac:dyDescent="0.25">
      <c r="A818" s="27" t="s">
        <v>1585</v>
      </c>
      <c r="B818" s="27" t="s">
        <v>1436</v>
      </c>
      <c r="C818" s="28" t="s">
        <v>1424</v>
      </c>
      <c r="D818" s="27" t="s">
        <v>55</v>
      </c>
      <c r="E818" s="153">
        <v>0.85</v>
      </c>
      <c r="F818" s="40">
        <v>95.19</v>
      </c>
      <c r="G818" s="57">
        <f t="shared" si="191"/>
        <v>120.63</v>
      </c>
      <c r="H818" s="29">
        <f t="shared" si="192"/>
        <v>102.53</v>
      </c>
    </row>
    <row r="819" spans="1:9" ht="31.5" outlineLevel="2" x14ac:dyDescent="0.25">
      <c r="A819" s="27" t="s">
        <v>1586</v>
      </c>
      <c r="B819" s="27" t="s">
        <v>675</v>
      </c>
      <c r="C819" s="28" t="s">
        <v>676</v>
      </c>
      <c r="D819" s="27" t="s">
        <v>74</v>
      </c>
      <c r="E819" s="153">
        <v>14.55</v>
      </c>
      <c r="F819" s="40">
        <v>11.69</v>
      </c>
      <c r="G819" s="57">
        <f t="shared" si="191"/>
        <v>14.81</v>
      </c>
      <c r="H819" s="29">
        <f t="shared" si="192"/>
        <v>215.48</v>
      </c>
    </row>
    <row r="820" spans="1:9" ht="31.5" outlineLevel="2" x14ac:dyDescent="0.25">
      <c r="A820" s="27" t="s">
        <v>1587</v>
      </c>
      <c r="B820" s="27" t="s">
        <v>677</v>
      </c>
      <c r="C820" s="28" t="s">
        <v>678</v>
      </c>
      <c r="D820" s="27" t="s">
        <v>74</v>
      </c>
      <c r="E820" s="153">
        <v>39.82</v>
      </c>
      <c r="F820" s="40">
        <v>9.9</v>
      </c>
      <c r="G820" s="57">
        <f t="shared" si="191"/>
        <v>12.54</v>
      </c>
      <c r="H820" s="29">
        <f t="shared" si="192"/>
        <v>499.34</v>
      </c>
    </row>
    <row r="821" spans="1:9" ht="31.5" outlineLevel="2" x14ac:dyDescent="0.25">
      <c r="A821" s="27" t="s">
        <v>1588</v>
      </c>
      <c r="B821" s="27" t="s">
        <v>1485</v>
      </c>
      <c r="C821" s="28" t="s">
        <v>1474</v>
      </c>
      <c r="D821" s="27" t="s">
        <v>40</v>
      </c>
      <c r="E821" s="153">
        <v>7.39</v>
      </c>
      <c r="F821" s="40">
        <v>63.29</v>
      </c>
      <c r="G821" s="57">
        <f t="shared" si="191"/>
        <v>80.2</v>
      </c>
      <c r="H821" s="29">
        <f t="shared" si="192"/>
        <v>592.66999999999996</v>
      </c>
    </row>
    <row r="822" spans="1:9" ht="31.5" outlineLevel="2" x14ac:dyDescent="0.25">
      <c r="A822" s="27" t="s">
        <v>1589</v>
      </c>
      <c r="B822" s="27">
        <v>1527</v>
      </c>
      <c r="C822" s="28" t="s">
        <v>861</v>
      </c>
      <c r="D822" s="27" t="s">
        <v>55</v>
      </c>
      <c r="E822" s="153">
        <v>0.46</v>
      </c>
      <c r="F822" s="57">
        <v>391.31</v>
      </c>
      <c r="G822" s="57">
        <f t="shared" si="191"/>
        <v>495.9</v>
      </c>
      <c r="H822" s="29">
        <f t="shared" si="192"/>
        <v>228.11</v>
      </c>
    </row>
    <row r="823" spans="1:9" ht="31.5" outlineLevel="2" x14ac:dyDescent="0.25">
      <c r="A823" s="27" t="s">
        <v>1590</v>
      </c>
      <c r="B823" s="27" t="s">
        <v>1391</v>
      </c>
      <c r="C823" s="28" t="s">
        <v>1382</v>
      </c>
      <c r="D823" s="27" t="s">
        <v>55</v>
      </c>
      <c r="E823" s="153">
        <v>0.46</v>
      </c>
      <c r="F823" s="40">
        <v>24.5</v>
      </c>
      <c r="G823" s="57">
        <f t="shared" si="191"/>
        <v>31.04</v>
      </c>
      <c r="H823" s="29">
        <f t="shared" si="192"/>
        <v>14.27</v>
      </c>
    </row>
    <row r="824" spans="1:9" ht="47.25" outlineLevel="2" x14ac:dyDescent="0.25">
      <c r="A824" s="27" t="s">
        <v>1591</v>
      </c>
      <c r="B824" s="27" t="s">
        <v>683</v>
      </c>
      <c r="C824" s="28" t="s">
        <v>75</v>
      </c>
      <c r="D824" s="27" t="s">
        <v>74</v>
      </c>
      <c r="E824" s="153">
        <v>16.55</v>
      </c>
      <c r="F824" s="40">
        <v>11.74</v>
      </c>
      <c r="G824" s="57">
        <f t="shared" si="191"/>
        <v>14.87</v>
      </c>
      <c r="H824" s="29">
        <f t="shared" si="192"/>
        <v>246.09</v>
      </c>
    </row>
    <row r="825" spans="1:9" ht="47.25" outlineLevel="2" x14ac:dyDescent="0.25">
      <c r="A825" s="27" t="s">
        <v>1592</v>
      </c>
      <c r="B825" s="27" t="s">
        <v>684</v>
      </c>
      <c r="C825" s="28" t="s">
        <v>76</v>
      </c>
      <c r="D825" s="27" t="s">
        <v>74</v>
      </c>
      <c r="E825" s="153">
        <v>84.55</v>
      </c>
      <c r="F825" s="40">
        <v>8.0299999999999994</v>
      </c>
      <c r="G825" s="57">
        <f t="shared" si="191"/>
        <v>10.17</v>
      </c>
      <c r="H825" s="29">
        <f t="shared" si="192"/>
        <v>859.87</v>
      </c>
    </row>
    <row r="826" spans="1:9" ht="31.5" outlineLevel="2" x14ac:dyDescent="0.25">
      <c r="A826" s="27" t="s">
        <v>1593</v>
      </c>
      <c r="B826" s="27" t="s">
        <v>1577</v>
      </c>
      <c r="C826" s="28" t="s">
        <v>1576</v>
      </c>
      <c r="D826" s="27" t="s">
        <v>74</v>
      </c>
      <c r="E826" s="153">
        <v>1822.49</v>
      </c>
      <c r="F826" s="40">
        <v>12.59</v>
      </c>
      <c r="G826" s="57">
        <f t="shared" si="191"/>
        <v>15.95</v>
      </c>
      <c r="H826" s="29">
        <f t="shared" si="192"/>
        <v>29068.71</v>
      </c>
    </row>
    <row r="827" spans="1:9" outlineLevel="2" x14ac:dyDescent="0.25">
      <c r="A827" s="27" t="s">
        <v>1594</v>
      </c>
      <c r="B827" s="27" t="s">
        <v>691</v>
      </c>
      <c r="C827" s="28" t="s">
        <v>692</v>
      </c>
      <c r="D827" s="27" t="s">
        <v>74</v>
      </c>
      <c r="E827" s="153">
        <v>1822.49</v>
      </c>
      <c r="F827" s="40">
        <v>2.4700000000000002</v>
      </c>
      <c r="G827" s="57">
        <f t="shared" si="191"/>
        <v>3.13</v>
      </c>
      <c r="H827" s="29">
        <f t="shared" ref="H827" si="193">TRUNC((G827*E827),2)</f>
        <v>5704.39</v>
      </c>
      <c r="I827" s="153"/>
    </row>
    <row r="828" spans="1:9" ht="47.25" outlineLevel="2" x14ac:dyDescent="0.25">
      <c r="A828" s="27" t="s">
        <v>1595</v>
      </c>
      <c r="B828" s="27" t="s">
        <v>693</v>
      </c>
      <c r="C828" s="28" t="s">
        <v>694</v>
      </c>
      <c r="D828" s="27" t="s">
        <v>40</v>
      </c>
      <c r="E828" s="153">
        <v>224.69</v>
      </c>
      <c r="F828" s="40">
        <v>15.3</v>
      </c>
      <c r="G828" s="57">
        <f t="shared" si="191"/>
        <v>19.38</v>
      </c>
      <c r="H828" s="29">
        <f t="shared" si="192"/>
        <v>4354.49</v>
      </c>
      <c r="I828" s="153"/>
    </row>
    <row r="829" spans="1:9" outlineLevel="2" x14ac:dyDescent="0.25">
      <c r="A829" s="27" t="s">
        <v>1830</v>
      </c>
      <c r="B829" s="27" t="s">
        <v>1394</v>
      </c>
      <c r="C829" s="28" t="s">
        <v>1385</v>
      </c>
      <c r="D829" s="27" t="s">
        <v>74</v>
      </c>
      <c r="E829" s="153">
        <v>13</v>
      </c>
      <c r="F829" s="40">
        <v>5.76</v>
      </c>
      <c r="G829" s="57">
        <f t="shared" si="191"/>
        <v>7.29</v>
      </c>
      <c r="H829" s="29">
        <f t="shared" ref="H829" si="194">TRUNC((G829*E829),2)</f>
        <v>94.77</v>
      </c>
    </row>
    <row r="830" spans="1:9" outlineLevel="2" x14ac:dyDescent="0.25">
      <c r="A830" s="27"/>
      <c r="B830" s="51"/>
      <c r="C830" s="31" t="s">
        <v>12</v>
      </c>
      <c r="D830" s="51"/>
      <c r="E830" s="154"/>
      <c r="F830" s="32"/>
      <c r="G830" s="56"/>
      <c r="H830" s="33">
        <f>SUM(H804:H829)</f>
        <v>53935.31</v>
      </c>
    </row>
    <row r="831" spans="1:9" outlineLevel="2" x14ac:dyDescent="0.25">
      <c r="A831" s="38" t="s">
        <v>728</v>
      </c>
      <c r="B831" s="38"/>
      <c r="C831" s="39" t="s">
        <v>1596</v>
      </c>
      <c r="D831" s="38"/>
      <c r="E831" s="161"/>
      <c r="F831" s="40"/>
      <c r="G831" s="57"/>
      <c r="H831" s="29"/>
    </row>
    <row r="832" spans="1:9" outlineLevel="2" x14ac:dyDescent="0.25">
      <c r="A832" s="27" t="s">
        <v>729</v>
      </c>
      <c r="B832" s="27" t="s">
        <v>689</v>
      </c>
      <c r="C832" s="28" t="s">
        <v>690</v>
      </c>
      <c r="D832" s="27" t="s">
        <v>74</v>
      </c>
      <c r="E832" s="153">
        <v>7270.32</v>
      </c>
      <c r="F832" s="40">
        <v>6.49</v>
      </c>
      <c r="G832" s="57">
        <f t="shared" ref="G832:G836" si="195">TRUNC(F832*(1+$E$2),2)</f>
        <v>8.2200000000000006</v>
      </c>
      <c r="H832" s="29">
        <f t="shared" ref="H832:H836" si="196">TRUNC((G832*E832),2)</f>
        <v>59762.03</v>
      </c>
    </row>
    <row r="833" spans="1:8" outlineLevel="2" x14ac:dyDescent="0.25">
      <c r="A833" s="27" t="s">
        <v>730</v>
      </c>
      <c r="B833" s="27" t="s">
        <v>691</v>
      </c>
      <c r="C833" s="28" t="s">
        <v>692</v>
      </c>
      <c r="D833" s="27" t="s">
        <v>74</v>
      </c>
      <c r="E833" s="153">
        <v>7270.32</v>
      </c>
      <c r="F833" s="40">
        <v>2.4700000000000002</v>
      </c>
      <c r="G833" s="57">
        <f t="shared" si="195"/>
        <v>3.13</v>
      </c>
      <c r="H833" s="29">
        <f t="shared" si="196"/>
        <v>22756.1</v>
      </c>
    </row>
    <row r="834" spans="1:8" ht="47.25" outlineLevel="2" x14ac:dyDescent="0.25">
      <c r="A834" s="27" t="s">
        <v>731</v>
      </c>
      <c r="B834" s="27" t="s">
        <v>693</v>
      </c>
      <c r="C834" s="28" t="s">
        <v>694</v>
      </c>
      <c r="D834" s="27" t="s">
        <v>40</v>
      </c>
      <c r="E834" s="153">
        <v>813.61</v>
      </c>
      <c r="F834" s="40">
        <v>15.3</v>
      </c>
      <c r="G834" s="57">
        <f t="shared" si="195"/>
        <v>19.38</v>
      </c>
      <c r="H834" s="29">
        <f t="shared" si="196"/>
        <v>15767.76</v>
      </c>
    </row>
    <row r="835" spans="1:8" ht="47.25" outlineLevel="2" x14ac:dyDescent="0.25">
      <c r="A835" s="27" t="s">
        <v>732</v>
      </c>
      <c r="B835" s="27" t="s">
        <v>695</v>
      </c>
      <c r="C835" s="28" t="s">
        <v>73</v>
      </c>
      <c r="D835" s="27" t="s">
        <v>74</v>
      </c>
      <c r="E835" s="153">
        <v>59.97</v>
      </c>
      <c r="F835" s="40">
        <v>7.9</v>
      </c>
      <c r="G835" s="57">
        <f t="shared" si="195"/>
        <v>10.01</v>
      </c>
      <c r="H835" s="29">
        <f t="shared" si="196"/>
        <v>600.29</v>
      </c>
    </row>
    <row r="836" spans="1:8" outlineLevel="2" x14ac:dyDescent="0.25">
      <c r="A836" s="27" t="s">
        <v>733</v>
      </c>
      <c r="B836" s="27" t="s">
        <v>1468</v>
      </c>
      <c r="C836" s="28" t="s">
        <v>1467</v>
      </c>
      <c r="D836" s="27" t="s">
        <v>74</v>
      </c>
      <c r="E836" s="153">
        <v>1</v>
      </c>
      <c r="F836" s="40">
        <v>55.7</v>
      </c>
      <c r="G836" s="57">
        <f t="shared" si="195"/>
        <v>70.58</v>
      </c>
      <c r="H836" s="29">
        <f t="shared" si="196"/>
        <v>70.58</v>
      </c>
    </row>
    <row r="837" spans="1:8" outlineLevel="2" x14ac:dyDescent="0.25">
      <c r="A837" s="27"/>
      <c r="B837" s="27"/>
      <c r="C837" s="28"/>
      <c r="D837" s="27"/>
      <c r="E837" s="153"/>
      <c r="F837" s="40"/>
      <c r="G837" s="57"/>
      <c r="H837" s="29"/>
    </row>
    <row r="838" spans="1:8" outlineLevel="2" x14ac:dyDescent="0.25">
      <c r="A838" s="27"/>
      <c r="B838" s="51"/>
      <c r="C838" s="31" t="s">
        <v>12</v>
      </c>
      <c r="D838" s="51"/>
      <c r="E838" s="154"/>
      <c r="F838" s="32"/>
      <c r="G838" s="56"/>
      <c r="H838" s="33">
        <f>SUM(H831:H836)</f>
        <v>98956.76</v>
      </c>
    </row>
    <row r="839" spans="1:8" outlineLevel="2" x14ac:dyDescent="0.25">
      <c r="A839" s="38" t="s">
        <v>736</v>
      </c>
      <c r="B839" s="38"/>
      <c r="C839" s="39" t="s">
        <v>1597</v>
      </c>
      <c r="D839" s="27"/>
      <c r="E839" s="153"/>
      <c r="F839" s="40"/>
      <c r="G839" s="57"/>
      <c r="H839" s="29"/>
    </row>
    <row r="840" spans="1:8" ht="31.5" outlineLevel="2" x14ac:dyDescent="0.25">
      <c r="A840" s="27" t="s">
        <v>737</v>
      </c>
      <c r="B840" s="27" t="s">
        <v>1481</v>
      </c>
      <c r="C840" s="28" t="s">
        <v>1470</v>
      </c>
      <c r="D840" s="27" t="s">
        <v>55</v>
      </c>
      <c r="E840" s="153">
        <v>4</v>
      </c>
      <c r="F840" s="40">
        <v>65.56</v>
      </c>
      <c r="G840" s="57">
        <f t="shared" ref="G840:G904" si="197">TRUNC(F840*(1+$E$2),2)</f>
        <v>83.08</v>
      </c>
      <c r="H840" s="29">
        <f t="shared" ref="H840:H865" si="198">TRUNC((G840*E840),2)</f>
        <v>332.32</v>
      </c>
    </row>
    <row r="841" spans="1:8" ht="31.5" outlineLevel="2" x14ac:dyDescent="0.25">
      <c r="A841" s="27" t="s">
        <v>738</v>
      </c>
      <c r="B841" s="27" t="s">
        <v>1431</v>
      </c>
      <c r="C841" s="28" t="s">
        <v>1420</v>
      </c>
      <c r="D841" s="27" t="s">
        <v>55</v>
      </c>
      <c r="E841" s="153">
        <v>3.04</v>
      </c>
      <c r="F841" s="40">
        <v>86.14</v>
      </c>
      <c r="G841" s="57">
        <f t="shared" si="197"/>
        <v>109.16</v>
      </c>
      <c r="H841" s="29">
        <f t="shared" si="198"/>
        <v>331.84</v>
      </c>
    </row>
    <row r="842" spans="1:8" outlineLevel="2" x14ac:dyDescent="0.25">
      <c r="A842" s="27" t="s">
        <v>1600</v>
      </c>
      <c r="B842" s="27" t="s">
        <v>1223</v>
      </c>
      <c r="C842" s="28" t="s">
        <v>1200</v>
      </c>
      <c r="D842" s="27" t="s">
        <v>55</v>
      </c>
      <c r="E842" s="153">
        <v>4.4800000000000004</v>
      </c>
      <c r="F842" s="40">
        <v>34.770000000000003</v>
      </c>
      <c r="G842" s="57">
        <f t="shared" si="197"/>
        <v>44.06</v>
      </c>
      <c r="H842" s="29">
        <f t="shared" si="198"/>
        <v>197.38</v>
      </c>
    </row>
    <row r="843" spans="1:8" outlineLevel="2" x14ac:dyDescent="0.25">
      <c r="A843" s="27" t="s">
        <v>1601</v>
      </c>
      <c r="B843" s="27" t="s">
        <v>1387</v>
      </c>
      <c r="C843" s="28" t="s">
        <v>1379</v>
      </c>
      <c r="D843" s="27" t="s">
        <v>55</v>
      </c>
      <c r="E843" s="153">
        <v>3.58</v>
      </c>
      <c r="F843" s="40">
        <v>17.809999999999999</v>
      </c>
      <c r="G843" s="57">
        <f t="shared" si="197"/>
        <v>22.57</v>
      </c>
      <c r="H843" s="29">
        <f t="shared" si="198"/>
        <v>80.8</v>
      </c>
    </row>
    <row r="844" spans="1:8" ht="31.5" outlineLevel="2" x14ac:dyDescent="0.25">
      <c r="A844" s="27" t="s">
        <v>1602</v>
      </c>
      <c r="B844" s="27" t="s">
        <v>1397</v>
      </c>
      <c r="C844" s="28" t="s">
        <v>1395</v>
      </c>
      <c r="D844" s="27" t="s">
        <v>1396</v>
      </c>
      <c r="E844" s="153">
        <v>53.7</v>
      </c>
      <c r="F844" s="40">
        <v>0.55000000000000004</v>
      </c>
      <c r="G844" s="57">
        <f t="shared" si="197"/>
        <v>0.69</v>
      </c>
      <c r="H844" s="29">
        <f t="shared" si="198"/>
        <v>37.049999999999997</v>
      </c>
    </row>
    <row r="845" spans="1:8" ht="31.5" outlineLevel="2" x14ac:dyDescent="0.25">
      <c r="A845" s="27" t="s">
        <v>1603</v>
      </c>
      <c r="B845" s="27" t="s">
        <v>1599</v>
      </c>
      <c r="C845" s="28" t="s">
        <v>1598</v>
      </c>
      <c r="D845" s="27" t="s">
        <v>55</v>
      </c>
      <c r="E845" s="153">
        <v>0.71</v>
      </c>
      <c r="F845" s="40">
        <v>342.25</v>
      </c>
      <c r="G845" s="57">
        <f t="shared" si="197"/>
        <v>433.73</v>
      </c>
      <c r="H845" s="29">
        <f t="shared" si="198"/>
        <v>307.94</v>
      </c>
    </row>
    <row r="846" spans="1:8" ht="31.5" outlineLevel="2" x14ac:dyDescent="0.25">
      <c r="A846" s="27" t="s">
        <v>1604</v>
      </c>
      <c r="B846" s="27" t="s">
        <v>1434</v>
      </c>
      <c r="C846" s="28" t="s">
        <v>1422</v>
      </c>
      <c r="D846" s="27" t="s">
        <v>40</v>
      </c>
      <c r="E846" s="153">
        <v>13.04</v>
      </c>
      <c r="F846" s="40">
        <v>28.13</v>
      </c>
      <c r="G846" s="57">
        <f t="shared" si="197"/>
        <v>35.64</v>
      </c>
      <c r="H846" s="29">
        <f t="shared" si="198"/>
        <v>464.74</v>
      </c>
    </row>
    <row r="847" spans="1:8" outlineLevel="2" x14ac:dyDescent="0.25">
      <c r="A847" s="27" t="s">
        <v>1605</v>
      </c>
      <c r="B847" s="27" t="s">
        <v>1435</v>
      </c>
      <c r="C847" s="28" t="s">
        <v>1423</v>
      </c>
      <c r="D847" s="27" t="s">
        <v>40</v>
      </c>
      <c r="E847" s="153">
        <v>6.4</v>
      </c>
      <c r="F847" s="40">
        <v>29.93</v>
      </c>
      <c r="G847" s="57">
        <f t="shared" si="197"/>
        <v>37.93</v>
      </c>
      <c r="H847" s="29">
        <f t="shared" si="198"/>
        <v>242.75</v>
      </c>
    </row>
    <row r="848" spans="1:8" ht="31.5" outlineLevel="2" x14ac:dyDescent="0.25">
      <c r="A848" s="27" t="s">
        <v>1606</v>
      </c>
      <c r="B848" s="27" t="s">
        <v>1390</v>
      </c>
      <c r="C848" s="28" t="s">
        <v>1381</v>
      </c>
      <c r="D848" s="27" t="s">
        <v>55</v>
      </c>
      <c r="E848" s="153">
        <v>1.6</v>
      </c>
      <c r="F848" s="40">
        <v>307.89999999999998</v>
      </c>
      <c r="G848" s="57">
        <f t="shared" si="197"/>
        <v>390.2</v>
      </c>
      <c r="H848" s="29">
        <f t="shared" si="198"/>
        <v>624.32000000000005</v>
      </c>
    </row>
    <row r="849" spans="1:8" outlineLevel="2" x14ac:dyDescent="0.25">
      <c r="A849" s="27" t="s">
        <v>1607</v>
      </c>
      <c r="B849" s="27" t="s">
        <v>1436</v>
      </c>
      <c r="C849" s="28" t="s">
        <v>1424</v>
      </c>
      <c r="D849" s="27" t="s">
        <v>55</v>
      </c>
      <c r="E849" s="153">
        <v>1.6</v>
      </c>
      <c r="F849" s="40">
        <v>95.19</v>
      </c>
      <c r="G849" s="57">
        <f t="shared" si="197"/>
        <v>120.63</v>
      </c>
      <c r="H849" s="29">
        <f t="shared" si="198"/>
        <v>193</v>
      </c>
    </row>
    <row r="850" spans="1:8" ht="31.5" outlineLevel="2" x14ac:dyDescent="0.25">
      <c r="A850" s="27" t="s">
        <v>1608</v>
      </c>
      <c r="B850" s="27" t="s">
        <v>675</v>
      </c>
      <c r="C850" s="28" t="s">
        <v>676</v>
      </c>
      <c r="D850" s="27" t="s">
        <v>74</v>
      </c>
      <c r="E850" s="153">
        <v>1.53</v>
      </c>
      <c r="F850" s="40">
        <v>11.69</v>
      </c>
      <c r="G850" s="57">
        <f t="shared" si="197"/>
        <v>14.81</v>
      </c>
      <c r="H850" s="29">
        <f t="shared" si="198"/>
        <v>22.65</v>
      </c>
    </row>
    <row r="851" spans="1:8" ht="31.5" outlineLevel="2" x14ac:dyDescent="0.25">
      <c r="A851" s="27" t="s">
        <v>1609</v>
      </c>
      <c r="B851" s="27" t="s">
        <v>679</v>
      </c>
      <c r="C851" s="28" t="s">
        <v>680</v>
      </c>
      <c r="D851" s="27" t="s">
        <v>74</v>
      </c>
      <c r="E851" s="153">
        <v>130.76</v>
      </c>
      <c r="F851" s="40">
        <v>8.09</v>
      </c>
      <c r="G851" s="57">
        <f t="shared" si="197"/>
        <v>10.25</v>
      </c>
      <c r="H851" s="29">
        <f t="shared" si="198"/>
        <v>1340.29</v>
      </c>
    </row>
    <row r="852" spans="1:8" ht="31.5" outlineLevel="2" x14ac:dyDescent="0.25">
      <c r="A852" s="27" t="s">
        <v>1610</v>
      </c>
      <c r="B852" s="27" t="s">
        <v>681</v>
      </c>
      <c r="C852" s="28" t="s">
        <v>682</v>
      </c>
      <c r="D852" s="27" t="s">
        <v>40</v>
      </c>
      <c r="E852" s="153">
        <v>13.04</v>
      </c>
      <c r="F852" s="40">
        <v>56.62</v>
      </c>
      <c r="G852" s="57">
        <f t="shared" si="197"/>
        <v>71.75</v>
      </c>
      <c r="H852" s="29">
        <f t="shared" si="198"/>
        <v>935.62</v>
      </c>
    </row>
    <row r="853" spans="1:8" ht="31.5" outlineLevel="2" x14ac:dyDescent="0.25">
      <c r="A853" s="27" t="s">
        <v>1611</v>
      </c>
      <c r="B853" s="27">
        <v>1527</v>
      </c>
      <c r="C853" s="28" t="s">
        <v>861</v>
      </c>
      <c r="D853" s="27" t="s">
        <v>55</v>
      </c>
      <c r="E853" s="153">
        <v>0.83</v>
      </c>
      <c r="F853" s="57">
        <v>391.31</v>
      </c>
      <c r="G853" s="57">
        <f t="shared" si="197"/>
        <v>495.9</v>
      </c>
      <c r="H853" s="29">
        <f t="shared" si="198"/>
        <v>411.59</v>
      </c>
    </row>
    <row r="854" spans="1:8" ht="31.5" outlineLevel="2" x14ac:dyDescent="0.25">
      <c r="A854" s="27" t="s">
        <v>1612</v>
      </c>
      <c r="B854" s="27" t="s">
        <v>1391</v>
      </c>
      <c r="C854" s="28" t="s">
        <v>1382</v>
      </c>
      <c r="D854" s="27" t="s">
        <v>55</v>
      </c>
      <c r="E854" s="153">
        <v>0.83</v>
      </c>
      <c r="F854" s="40">
        <v>24.5</v>
      </c>
      <c r="G854" s="57">
        <f t="shared" si="197"/>
        <v>31.04</v>
      </c>
      <c r="H854" s="29">
        <f t="shared" si="198"/>
        <v>25.76</v>
      </c>
    </row>
    <row r="855" spans="1:8" ht="31.5" outlineLevel="2" x14ac:dyDescent="0.25">
      <c r="A855" s="27" t="s">
        <v>1613</v>
      </c>
      <c r="B855" s="27" t="s">
        <v>675</v>
      </c>
      <c r="C855" s="28" t="s">
        <v>676</v>
      </c>
      <c r="D855" s="27" t="s">
        <v>74</v>
      </c>
      <c r="E855" s="153">
        <v>13.64</v>
      </c>
      <c r="F855" s="40">
        <v>11.69</v>
      </c>
      <c r="G855" s="57">
        <f t="shared" si="197"/>
        <v>14.81</v>
      </c>
      <c r="H855" s="29">
        <f t="shared" si="198"/>
        <v>202</v>
      </c>
    </row>
    <row r="856" spans="1:8" ht="31.5" outlineLevel="2" x14ac:dyDescent="0.25">
      <c r="A856" s="27" t="s">
        <v>1614</v>
      </c>
      <c r="B856" s="27" t="s">
        <v>679</v>
      </c>
      <c r="C856" s="28" t="s">
        <v>680</v>
      </c>
      <c r="D856" s="27" t="s">
        <v>74</v>
      </c>
      <c r="E856" s="153">
        <v>31</v>
      </c>
      <c r="F856" s="40">
        <v>8.09</v>
      </c>
      <c r="G856" s="57">
        <f t="shared" si="197"/>
        <v>10.25</v>
      </c>
      <c r="H856" s="29">
        <f t="shared" si="198"/>
        <v>317.75</v>
      </c>
    </row>
    <row r="857" spans="1:8" ht="31.5" outlineLevel="2" x14ac:dyDescent="0.25">
      <c r="A857" s="27" t="s">
        <v>1615</v>
      </c>
      <c r="B857" s="27" t="s">
        <v>1485</v>
      </c>
      <c r="C857" s="28" t="s">
        <v>1474</v>
      </c>
      <c r="D857" s="27" t="s">
        <v>40</v>
      </c>
      <c r="E857" s="153">
        <v>2.11</v>
      </c>
      <c r="F857" s="40">
        <v>63.29</v>
      </c>
      <c r="G857" s="57">
        <f t="shared" si="197"/>
        <v>80.2</v>
      </c>
      <c r="H857" s="29">
        <f t="shared" si="198"/>
        <v>169.22</v>
      </c>
    </row>
    <row r="858" spans="1:8" ht="31.5" outlineLevel="2" x14ac:dyDescent="0.25">
      <c r="A858" s="27" t="s">
        <v>1616</v>
      </c>
      <c r="B858" s="27">
        <v>1527</v>
      </c>
      <c r="C858" s="28" t="s">
        <v>861</v>
      </c>
      <c r="D858" s="27" t="s">
        <v>55</v>
      </c>
      <c r="E858" s="153">
        <v>0.13</v>
      </c>
      <c r="F858" s="57">
        <v>391.31</v>
      </c>
      <c r="G858" s="57">
        <f t="shared" si="197"/>
        <v>495.9</v>
      </c>
      <c r="H858" s="29">
        <f t="shared" si="198"/>
        <v>64.459999999999994</v>
      </c>
    </row>
    <row r="859" spans="1:8" ht="31.5" outlineLevel="2" x14ac:dyDescent="0.25">
      <c r="A859" s="27" t="s">
        <v>1617</v>
      </c>
      <c r="B859" s="27" t="s">
        <v>1391</v>
      </c>
      <c r="C859" s="28" t="s">
        <v>1382</v>
      </c>
      <c r="D859" s="27" t="s">
        <v>55</v>
      </c>
      <c r="E859" s="153">
        <v>0.13</v>
      </c>
      <c r="F859" s="40">
        <v>24.5</v>
      </c>
      <c r="G859" s="57">
        <f t="shared" si="197"/>
        <v>31.04</v>
      </c>
      <c r="H859" s="29">
        <f t="shared" si="198"/>
        <v>4.03</v>
      </c>
    </row>
    <row r="860" spans="1:8" ht="47.25" outlineLevel="2" x14ac:dyDescent="0.25">
      <c r="A860" s="27" t="s">
        <v>1618</v>
      </c>
      <c r="B860" s="27" t="s">
        <v>683</v>
      </c>
      <c r="C860" s="28" t="s">
        <v>75</v>
      </c>
      <c r="D860" s="27" t="s">
        <v>74</v>
      </c>
      <c r="E860" s="153">
        <v>4</v>
      </c>
      <c r="F860" s="40">
        <v>11.74</v>
      </c>
      <c r="G860" s="57">
        <f t="shared" si="197"/>
        <v>14.87</v>
      </c>
      <c r="H860" s="29">
        <f t="shared" si="198"/>
        <v>59.48</v>
      </c>
    </row>
    <row r="861" spans="1:8" ht="47.25" outlineLevel="2" x14ac:dyDescent="0.25">
      <c r="A861" s="27" t="s">
        <v>1619</v>
      </c>
      <c r="B861" s="27" t="s">
        <v>684</v>
      </c>
      <c r="C861" s="28" t="s">
        <v>76</v>
      </c>
      <c r="D861" s="27" t="s">
        <v>74</v>
      </c>
      <c r="E861" s="153">
        <v>19.64</v>
      </c>
      <c r="F861" s="40">
        <v>8.0299999999999994</v>
      </c>
      <c r="G861" s="57">
        <f t="shared" si="197"/>
        <v>10.17</v>
      </c>
      <c r="H861" s="29">
        <f t="shared" si="198"/>
        <v>199.73</v>
      </c>
    </row>
    <row r="862" spans="1:8" outlineLevel="2" x14ac:dyDescent="0.25">
      <c r="A862" s="27" t="s">
        <v>1620</v>
      </c>
      <c r="B862" s="27" t="s">
        <v>689</v>
      </c>
      <c r="C862" s="28" t="s">
        <v>690</v>
      </c>
      <c r="D862" s="27" t="s">
        <v>74</v>
      </c>
      <c r="E862" s="153">
        <v>2440.7600000000002</v>
      </c>
      <c r="F862" s="40">
        <v>6.48</v>
      </c>
      <c r="G862" s="57">
        <f t="shared" si="197"/>
        <v>8.2100000000000009</v>
      </c>
      <c r="H862" s="29">
        <f t="shared" si="198"/>
        <v>20038.63</v>
      </c>
    </row>
    <row r="863" spans="1:8" outlineLevel="2" x14ac:dyDescent="0.25">
      <c r="A863" s="27" t="s">
        <v>1621</v>
      </c>
      <c r="B863" s="27" t="s">
        <v>691</v>
      </c>
      <c r="C863" s="28" t="s">
        <v>692</v>
      </c>
      <c r="D863" s="27" t="s">
        <v>74</v>
      </c>
      <c r="E863" s="153">
        <v>2440.7600000000002</v>
      </c>
      <c r="F863" s="40">
        <v>2.4700000000000002</v>
      </c>
      <c r="G863" s="57">
        <f t="shared" si="197"/>
        <v>3.13</v>
      </c>
      <c r="H863" s="29">
        <f t="shared" si="198"/>
        <v>7639.57</v>
      </c>
    </row>
    <row r="864" spans="1:8" ht="47.25" outlineLevel="2" x14ac:dyDescent="0.25">
      <c r="A864" s="27" t="s">
        <v>1622</v>
      </c>
      <c r="B864" s="27" t="s">
        <v>693</v>
      </c>
      <c r="C864" s="28" t="s">
        <v>694</v>
      </c>
      <c r="D864" s="27" t="s">
        <v>40</v>
      </c>
      <c r="E864" s="153">
        <v>291.31</v>
      </c>
      <c r="F864" s="40">
        <v>15.3</v>
      </c>
      <c r="G864" s="57">
        <f t="shared" si="197"/>
        <v>19.38</v>
      </c>
      <c r="H864" s="29">
        <f t="shared" si="198"/>
        <v>5645.58</v>
      </c>
    </row>
    <row r="865" spans="1:8" outlineLevel="2" x14ac:dyDescent="0.25">
      <c r="A865" s="27" t="s">
        <v>1623</v>
      </c>
      <c r="B865" s="27" t="s">
        <v>1394</v>
      </c>
      <c r="C865" s="28" t="s">
        <v>1385</v>
      </c>
      <c r="D865" s="27" t="s">
        <v>74</v>
      </c>
      <c r="E865" s="153">
        <v>13</v>
      </c>
      <c r="F865" s="40">
        <v>5.76</v>
      </c>
      <c r="G865" s="57">
        <f t="shared" si="197"/>
        <v>7.29</v>
      </c>
      <c r="H865" s="29">
        <f t="shared" si="198"/>
        <v>94.77</v>
      </c>
    </row>
    <row r="866" spans="1:8" outlineLevel="2" x14ac:dyDescent="0.25">
      <c r="A866" s="27"/>
      <c r="B866" s="27"/>
      <c r="C866" s="31" t="s">
        <v>12</v>
      </c>
      <c r="D866" s="51"/>
      <c r="E866" s="154"/>
      <c r="F866" s="32"/>
      <c r="G866" s="56"/>
      <c r="H866" s="33">
        <f>SUM(H840:H865)</f>
        <v>39983.269999999997</v>
      </c>
    </row>
    <row r="867" spans="1:8" outlineLevel="2" x14ac:dyDescent="0.25">
      <c r="A867" s="38" t="s">
        <v>739</v>
      </c>
      <c r="B867" s="27"/>
      <c r="C867" s="39" t="s">
        <v>786</v>
      </c>
      <c r="D867" s="27"/>
      <c r="E867" s="153"/>
      <c r="F867" s="40"/>
      <c r="G867" s="57"/>
      <c r="H867" s="29"/>
    </row>
    <row r="868" spans="1:8" ht="31.5" outlineLevel="2" x14ac:dyDescent="0.25">
      <c r="A868" s="27" t="s">
        <v>740</v>
      </c>
      <c r="B868" s="27" t="s">
        <v>1481</v>
      </c>
      <c r="C868" s="28" t="s">
        <v>1470</v>
      </c>
      <c r="D868" s="27" t="s">
        <v>55</v>
      </c>
      <c r="E868" s="153">
        <v>7.72</v>
      </c>
      <c r="F868" s="40">
        <v>65.56</v>
      </c>
      <c r="G868" s="57">
        <f t="shared" si="197"/>
        <v>83.08</v>
      </c>
      <c r="H868" s="29">
        <f t="shared" ref="H868:H904" si="199">TRUNC((G868*E868),2)</f>
        <v>641.37</v>
      </c>
    </row>
    <row r="869" spans="1:8" ht="31.5" outlineLevel="2" x14ac:dyDescent="0.25">
      <c r="A869" s="27" t="s">
        <v>741</v>
      </c>
      <c r="B869" s="27" t="s">
        <v>1431</v>
      </c>
      <c r="C869" s="28" t="s">
        <v>1420</v>
      </c>
      <c r="D869" s="27" t="s">
        <v>55</v>
      </c>
      <c r="E869" s="153">
        <v>3.26</v>
      </c>
      <c r="F869" s="40">
        <v>86.14</v>
      </c>
      <c r="G869" s="57">
        <f t="shared" si="197"/>
        <v>109.16</v>
      </c>
      <c r="H869" s="29">
        <f t="shared" si="199"/>
        <v>355.86</v>
      </c>
    </row>
    <row r="870" spans="1:8" outlineLevel="2" x14ac:dyDescent="0.25">
      <c r="A870" s="27" t="s">
        <v>742</v>
      </c>
      <c r="B870" s="27" t="s">
        <v>1223</v>
      </c>
      <c r="C870" s="28" t="s">
        <v>1200</v>
      </c>
      <c r="D870" s="27" t="s">
        <v>55</v>
      </c>
      <c r="E870" s="153">
        <v>1.32</v>
      </c>
      <c r="F870" s="40">
        <v>34.770000000000003</v>
      </c>
      <c r="G870" s="57">
        <f t="shared" si="197"/>
        <v>44.06</v>
      </c>
      <c r="H870" s="29">
        <f t="shared" si="199"/>
        <v>58.15</v>
      </c>
    </row>
    <row r="871" spans="1:8" outlineLevel="2" x14ac:dyDescent="0.25">
      <c r="A871" s="27" t="s">
        <v>743</v>
      </c>
      <c r="B871" s="27" t="s">
        <v>1387</v>
      </c>
      <c r="C871" s="28" t="s">
        <v>1379</v>
      </c>
      <c r="D871" s="27" t="s">
        <v>55</v>
      </c>
      <c r="E871" s="153">
        <v>1.32</v>
      </c>
      <c r="F871" s="40">
        <v>17.809999999999999</v>
      </c>
      <c r="G871" s="57">
        <f t="shared" si="197"/>
        <v>22.57</v>
      </c>
      <c r="H871" s="29">
        <f t="shared" si="199"/>
        <v>29.79</v>
      </c>
    </row>
    <row r="872" spans="1:8" ht="31.5" outlineLevel="2" x14ac:dyDescent="0.25">
      <c r="A872" s="27" t="s">
        <v>744</v>
      </c>
      <c r="B872" s="27" t="s">
        <v>1397</v>
      </c>
      <c r="C872" s="28" t="s">
        <v>1395</v>
      </c>
      <c r="D872" s="27" t="s">
        <v>1396</v>
      </c>
      <c r="E872" s="153">
        <v>13.52</v>
      </c>
      <c r="F872" s="40">
        <v>0.55000000000000004</v>
      </c>
      <c r="G872" s="57">
        <f t="shared" si="197"/>
        <v>0.69</v>
      </c>
      <c r="H872" s="29">
        <f t="shared" si="199"/>
        <v>9.32</v>
      </c>
    </row>
    <row r="873" spans="1:8" ht="31.5" outlineLevel="2" x14ac:dyDescent="0.25">
      <c r="A873" s="27" t="s">
        <v>745</v>
      </c>
      <c r="B873" s="27" t="s">
        <v>1625</v>
      </c>
      <c r="C873" s="28" t="s">
        <v>1624</v>
      </c>
      <c r="D873" s="27" t="s">
        <v>55</v>
      </c>
      <c r="E873" s="153">
        <v>0.83</v>
      </c>
      <c r="F873" s="40">
        <v>243.76</v>
      </c>
      <c r="G873" s="57">
        <f t="shared" si="197"/>
        <v>308.91000000000003</v>
      </c>
      <c r="H873" s="29">
        <f t="shared" si="199"/>
        <v>256.39</v>
      </c>
    </row>
    <row r="874" spans="1:8" ht="31.5" outlineLevel="2" x14ac:dyDescent="0.25">
      <c r="A874" s="27" t="s">
        <v>1626</v>
      </c>
      <c r="B874" s="27" t="s">
        <v>1434</v>
      </c>
      <c r="C874" s="28" t="s">
        <v>1422</v>
      </c>
      <c r="D874" s="27" t="s">
        <v>40</v>
      </c>
      <c r="E874" s="153">
        <v>44.87</v>
      </c>
      <c r="F874" s="40">
        <v>28.13</v>
      </c>
      <c r="G874" s="57">
        <f t="shared" si="197"/>
        <v>35.64</v>
      </c>
      <c r="H874" s="29">
        <f t="shared" si="199"/>
        <v>1599.16</v>
      </c>
    </row>
    <row r="875" spans="1:8" outlineLevel="2" x14ac:dyDescent="0.25">
      <c r="A875" s="27" t="s">
        <v>1627</v>
      </c>
      <c r="B875" s="27" t="s">
        <v>1435</v>
      </c>
      <c r="C875" s="28" t="s">
        <v>1423</v>
      </c>
      <c r="D875" s="27" t="s">
        <v>40</v>
      </c>
      <c r="E875" s="153">
        <v>23.04</v>
      </c>
      <c r="F875" s="40">
        <v>29.93</v>
      </c>
      <c r="G875" s="57">
        <f t="shared" si="197"/>
        <v>37.93</v>
      </c>
      <c r="H875" s="29">
        <f t="shared" si="199"/>
        <v>873.9</v>
      </c>
    </row>
    <row r="876" spans="1:8" ht="31.5" outlineLevel="2" x14ac:dyDescent="0.25">
      <c r="A876" s="27" t="s">
        <v>1628</v>
      </c>
      <c r="B876" s="27">
        <v>1527</v>
      </c>
      <c r="C876" s="28" t="s">
        <v>861</v>
      </c>
      <c r="D876" s="27" t="s">
        <v>55</v>
      </c>
      <c r="E876" s="153">
        <v>5.28</v>
      </c>
      <c r="F876" s="57">
        <v>391.31</v>
      </c>
      <c r="G876" s="57">
        <f t="shared" si="197"/>
        <v>495.9</v>
      </c>
      <c r="H876" s="29">
        <f t="shared" si="199"/>
        <v>2618.35</v>
      </c>
    </row>
    <row r="877" spans="1:8" ht="31.5" outlineLevel="2" x14ac:dyDescent="0.25">
      <c r="A877" s="27" t="s">
        <v>1629</v>
      </c>
      <c r="B877" s="27" t="s">
        <v>1391</v>
      </c>
      <c r="C877" s="28" t="s">
        <v>1382</v>
      </c>
      <c r="D877" s="27" t="s">
        <v>55</v>
      </c>
      <c r="E877" s="153">
        <v>5.28</v>
      </c>
      <c r="F877" s="40">
        <v>24.5</v>
      </c>
      <c r="G877" s="57">
        <f t="shared" si="197"/>
        <v>31.04</v>
      </c>
      <c r="H877" s="29">
        <f t="shared" si="199"/>
        <v>163.89</v>
      </c>
    </row>
    <row r="878" spans="1:8" ht="31.5" outlineLevel="2" x14ac:dyDescent="0.25">
      <c r="A878" s="27" t="s">
        <v>1630</v>
      </c>
      <c r="B878" s="27" t="s">
        <v>675</v>
      </c>
      <c r="C878" s="28" t="s">
        <v>676</v>
      </c>
      <c r="D878" s="27" t="s">
        <v>74</v>
      </c>
      <c r="E878" s="153">
        <v>4.6399999999999997</v>
      </c>
      <c r="F878" s="40">
        <v>11.69</v>
      </c>
      <c r="G878" s="57">
        <f t="shared" si="197"/>
        <v>14.81</v>
      </c>
      <c r="H878" s="29">
        <f t="shared" si="199"/>
        <v>68.709999999999994</v>
      </c>
    </row>
    <row r="879" spans="1:8" ht="31.5" outlineLevel="2" x14ac:dyDescent="0.25">
      <c r="A879" s="27" t="s">
        <v>1631</v>
      </c>
      <c r="B879" s="27" t="s">
        <v>679</v>
      </c>
      <c r="C879" s="28" t="s">
        <v>680</v>
      </c>
      <c r="D879" s="27" t="s">
        <v>74</v>
      </c>
      <c r="E879" s="153">
        <v>472.83</v>
      </c>
      <c r="F879" s="40">
        <v>8.09</v>
      </c>
      <c r="G879" s="57">
        <f t="shared" si="197"/>
        <v>10.25</v>
      </c>
      <c r="H879" s="29">
        <f t="shared" si="199"/>
        <v>4846.5</v>
      </c>
    </row>
    <row r="880" spans="1:8" ht="31.5" outlineLevel="2" x14ac:dyDescent="0.25">
      <c r="A880" s="27" t="s">
        <v>1632</v>
      </c>
      <c r="B880" s="27" t="s">
        <v>1438</v>
      </c>
      <c r="C880" s="28" t="s">
        <v>1426</v>
      </c>
      <c r="D880" s="27" t="s">
        <v>74</v>
      </c>
      <c r="E880" s="153">
        <v>167.56</v>
      </c>
      <c r="F880" s="40">
        <v>10.220000000000001</v>
      </c>
      <c r="G880" s="57">
        <f t="shared" si="197"/>
        <v>12.95</v>
      </c>
      <c r="H880" s="29">
        <f t="shared" si="199"/>
        <v>2169.9</v>
      </c>
    </row>
    <row r="881" spans="1:8" ht="31.5" outlineLevel="2" x14ac:dyDescent="0.25">
      <c r="A881" s="27" t="s">
        <v>1633</v>
      </c>
      <c r="B881" s="27" t="s">
        <v>679</v>
      </c>
      <c r="C881" s="28" t="s">
        <v>680</v>
      </c>
      <c r="D881" s="27" t="s">
        <v>74</v>
      </c>
      <c r="E881" s="153">
        <v>316</v>
      </c>
      <c r="F881" s="40">
        <v>8.09</v>
      </c>
      <c r="G881" s="57">
        <f t="shared" si="197"/>
        <v>10.25</v>
      </c>
      <c r="H881" s="29">
        <f t="shared" si="199"/>
        <v>3239</v>
      </c>
    </row>
    <row r="882" spans="1:8" ht="31.5" outlineLevel="2" x14ac:dyDescent="0.25">
      <c r="A882" s="27" t="s">
        <v>1634</v>
      </c>
      <c r="B882" s="27" t="s">
        <v>681</v>
      </c>
      <c r="C882" s="28" t="s">
        <v>682</v>
      </c>
      <c r="D882" s="27" t="s">
        <v>40</v>
      </c>
      <c r="E882" s="153">
        <v>48.75</v>
      </c>
      <c r="F882" s="40">
        <v>56.62</v>
      </c>
      <c r="G882" s="57">
        <f t="shared" si="197"/>
        <v>71.75</v>
      </c>
      <c r="H882" s="29">
        <f t="shared" si="199"/>
        <v>3497.81</v>
      </c>
    </row>
    <row r="883" spans="1:8" ht="47.25" outlineLevel="2" x14ac:dyDescent="0.25">
      <c r="A883" s="27" t="s">
        <v>1635</v>
      </c>
      <c r="B883" s="27" t="s">
        <v>1440</v>
      </c>
      <c r="C883" s="28" t="s">
        <v>1428</v>
      </c>
      <c r="D883" s="27" t="s">
        <v>36</v>
      </c>
      <c r="E883" s="153">
        <v>64</v>
      </c>
      <c r="F883" s="40">
        <v>69.44</v>
      </c>
      <c r="G883" s="57">
        <f t="shared" si="197"/>
        <v>88</v>
      </c>
      <c r="H883" s="29">
        <f t="shared" si="199"/>
        <v>5632</v>
      </c>
    </row>
    <row r="884" spans="1:8" ht="31.5" outlineLevel="2" x14ac:dyDescent="0.25">
      <c r="A884" s="27" t="s">
        <v>1636</v>
      </c>
      <c r="B884" s="27">
        <v>1527</v>
      </c>
      <c r="C884" s="28" t="s">
        <v>861</v>
      </c>
      <c r="D884" s="27" t="s">
        <v>55</v>
      </c>
      <c r="E884" s="153">
        <v>6.22</v>
      </c>
      <c r="F884" s="57">
        <v>391.31</v>
      </c>
      <c r="G884" s="57">
        <f t="shared" si="197"/>
        <v>495.9</v>
      </c>
      <c r="H884" s="29">
        <f t="shared" si="199"/>
        <v>3084.49</v>
      </c>
    </row>
    <row r="885" spans="1:8" outlineLevel="2" x14ac:dyDescent="0.25">
      <c r="A885" s="27" t="s">
        <v>1637</v>
      </c>
      <c r="B885" s="27" t="s">
        <v>1436</v>
      </c>
      <c r="C885" s="28" t="s">
        <v>1424</v>
      </c>
      <c r="D885" s="27" t="s">
        <v>55</v>
      </c>
      <c r="E885" s="153">
        <v>6.22</v>
      </c>
      <c r="F885" s="40">
        <v>95.19</v>
      </c>
      <c r="G885" s="57">
        <f t="shared" si="197"/>
        <v>120.63</v>
      </c>
      <c r="H885" s="29">
        <f t="shared" si="199"/>
        <v>750.31</v>
      </c>
    </row>
    <row r="886" spans="1:8" ht="31.5" outlineLevel="2" x14ac:dyDescent="0.25">
      <c r="A886" s="27" t="s">
        <v>1638</v>
      </c>
      <c r="B886" s="27" t="s">
        <v>675</v>
      </c>
      <c r="C886" s="28" t="s">
        <v>676</v>
      </c>
      <c r="D886" s="27" t="s">
        <v>74</v>
      </c>
      <c r="E886" s="153">
        <v>49.27</v>
      </c>
      <c r="F886" s="40">
        <v>11.69</v>
      </c>
      <c r="G886" s="57">
        <f t="shared" si="197"/>
        <v>14.81</v>
      </c>
      <c r="H886" s="29">
        <f t="shared" si="199"/>
        <v>729.68</v>
      </c>
    </row>
    <row r="887" spans="1:8" ht="31.5" outlineLevel="2" x14ac:dyDescent="0.25">
      <c r="A887" s="27" t="s">
        <v>1639</v>
      </c>
      <c r="B887" s="27" t="s">
        <v>734</v>
      </c>
      <c r="C887" s="28" t="s">
        <v>735</v>
      </c>
      <c r="D887" s="27" t="s">
        <v>74</v>
      </c>
      <c r="E887" s="153">
        <v>113.38</v>
      </c>
      <c r="F887" s="40">
        <v>7.23</v>
      </c>
      <c r="G887" s="57">
        <f t="shared" si="197"/>
        <v>9.16</v>
      </c>
      <c r="H887" s="29">
        <f t="shared" si="199"/>
        <v>1038.56</v>
      </c>
    </row>
    <row r="888" spans="1:8" ht="31.5" outlineLevel="2" x14ac:dyDescent="0.25">
      <c r="A888" s="27" t="s">
        <v>1640</v>
      </c>
      <c r="B888" s="27" t="s">
        <v>677</v>
      </c>
      <c r="C888" s="28" t="s">
        <v>678</v>
      </c>
      <c r="D888" s="27" t="s">
        <v>74</v>
      </c>
      <c r="E888" s="153">
        <v>80.91</v>
      </c>
      <c r="F888" s="40">
        <v>9.9</v>
      </c>
      <c r="G888" s="57">
        <f t="shared" si="197"/>
        <v>12.54</v>
      </c>
      <c r="H888" s="29">
        <f t="shared" si="199"/>
        <v>1014.61</v>
      </c>
    </row>
    <row r="889" spans="1:8" ht="31.5" outlineLevel="2" x14ac:dyDescent="0.25">
      <c r="A889" s="27" t="s">
        <v>1641</v>
      </c>
      <c r="B889" s="27" t="s">
        <v>1485</v>
      </c>
      <c r="C889" s="28" t="s">
        <v>1474</v>
      </c>
      <c r="D889" s="27" t="s">
        <v>40</v>
      </c>
      <c r="E889" s="153">
        <v>51.58</v>
      </c>
      <c r="F889" s="40">
        <v>63.29</v>
      </c>
      <c r="G889" s="57">
        <f t="shared" si="197"/>
        <v>80.2</v>
      </c>
      <c r="H889" s="29">
        <f t="shared" si="199"/>
        <v>4136.71</v>
      </c>
    </row>
    <row r="890" spans="1:8" ht="31.5" outlineLevel="2" x14ac:dyDescent="0.25">
      <c r="A890" s="27" t="s">
        <v>1642</v>
      </c>
      <c r="B890" s="27" t="s">
        <v>1390</v>
      </c>
      <c r="C890" s="28" t="s">
        <v>1381</v>
      </c>
      <c r="D890" s="27" t="s">
        <v>55</v>
      </c>
      <c r="E890" s="153">
        <v>2.96</v>
      </c>
      <c r="F890" s="40">
        <v>307.89999999999998</v>
      </c>
      <c r="G890" s="57">
        <f t="shared" si="197"/>
        <v>390.2</v>
      </c>
      <c r="H890" s="29">
        <f t="shared" si="199"/>
        <v>1154.99</v>
      </c>
    </row>
    <row r="891" spans="1:8" outlineLevel="2" x14ac:dyDescent="0.25">
      <c r="A891" s="27" t="s">
        <v>1643</v>
      </c>
      <c r="B891" s="27" t="s">
        <v>1436</v>
      </c>
      <c r="C891" s="28" t="s">
        <v>1424</v>
      </c>
      <c r="D891" s="27" t="s">
        <v>55</v>
      </c>
      <c r="E891" s="153">
        <v>2.96</v>
      </c>
      <c r="F891" s="40">
        <v>95.19</v>
      </c>
      <c r="G891" s="57">
        <f t="shared" si="197"/>
        <v>120.63</v>
      </c>
      <c r="H891" s="29">
        <f t="shared" si="199"/>
        <v>357.06</v>
      </c>
    </row>
    <row r="892" spans="1:8" ht="47.25" outlineLevel="2" x14ac:dyDescent="0.25">
      <c r="A892" s="27" t="s">
        <v>1644</v>
      </c>
      <c r="B892" s="27" t="s">
        <v>683</v>
      </c>
      <c r="C892" s="28" t="s">
        <v>75</v>
      </c>
      <c r="D892" s="27" t="s">
        <v>74</v>
      </c>
      <c r="E892" s="153">
        <v>116.55</v>
      </c>
      <c r="F892" s="40">
        <v>11.74</v>
      </c>
      <c r="G892" s="57">
        <f t="shared" si="197"/>
        <v>14.87</v>
      </c>
      <c r="H892" s="29">
        <f t="shared" si="199"/>
        <v>1733.09</v>
      </c>
    </row>
    <row r="893" spans="1:8" ht="47.25" outlineLevel="2" x14ac:dyDescent="0.25">
      <c r="A893" s="27" t="s">
        <v>1645</v>
      </c>
      <c r="B893" s="27" t="s">
        <v>684</v>
      </c>
      <c r="C893" s="28" t="s">
        <v>76</v>
      </c>
      <c r="D893" s="27" t="s">
        <v>74</v>
      </c>
      <c r="E893" s="153">
        <v>348.18</v>
      </c>
      <c r="F893" s="40">
        <v>8.0299999999999994</v>
      </c>
      <c r="G893" s="57">
        <f t="shared" si="197"/>
        <v>10.17</v>
      </c>
      <c r="H893" s="29">
        <f t="shared" si="199"/>
        <v>3540.99</v>
      </c>
    </row>
    <row r="894" spans="1:8" ht="31.5" outlineLevel="2" x14ac:dyDescent="0.25">
      <c r="A894" s="27" t="s">
        <v>1646</v>
      </c>
      <c r="B894" s="27" t="s">
        <v>1486</v>
      </c>
      <c r="C894" s="28" t="s">
        <v>1475</v>
      </c>
      <c r="D894" s="27" t="s">
        <v>40</v>
      </c>
      <c r="E894" s="153">
        <v>77.44</v>
      </c>
      <c r="F894" s="40">
        <v>49.3</v>
      </c>
      <c r="G894" s="57">
        <f t="shared" si="197"/>
        <v>62.47</v>
      </c>
      <c r="H894" s="29">
        <f t="shared" si="199"/>
        <v>4837.67</v>
      </c>
    </row>
    <row r="895" spans="1:8" ht="31.5" outlineLevel="2" x14ac:dyDescent="0.25">
      <c r="A895" s="27" t="s">
        <v>1647</v>
      </c>
      <c r="B895" s="27">
        <v>1527</v>
      </c>
      <c r="C895" s="28" t="s">
        <v>861</v>
      </c>
      <c r="D895" s="27" t="s">
        <v>55</v>
      </c>
      <c r="E895" s="153">
        <v>5.22</v>
      </c>
      <c r="F895" s="57">
        <v>391.31</v>
      </c>
      <c r="G895" s="57">
        <f t="shared" si="197"/>
        <v>495.9</v>
      </c>
      <c r="H895" s="29">
        <f t="shared" si="199"/>
        <v>2588.59</v>
      </c>
    </row>
    <row r="896" spans="1:8" ht="31.5" outlineLevel="2" x14ac:dyDescent="0.25">
      <c r="A896" s="27" t="s">
        <v>1648</v>
      </c>
      <c r="B896" s="27" t="s">
        <v>1391</v>
      </c>
      <c r="C896" s="28" t="s">
        <v>1382</v>
      </c>
      <c r="D896" s="27" t="s">
        <v>55</v>
      </c>
      <c r="E896" s="153">
        <v>5.22</v>
      </c>
      <c r="F896" s="40">
        <v>24.5</v>
      </c>
      <c r="G896" s="57">
        <f t="shared" si="197"/>
        <v>31.04</v>
      </c>
      <c r="H896" s="29">
        <f t="shared" si="199"/>
        <v>162.02000000000001</v>
      </c>
    </row>
    <row r="897" spans="1:8" ht="47.25" outlineLevel="2" x14ac:dyDescent="0.25">
      <c r="A897" s="27" t="s">
        <v>1649</v>
      </c>
      <c r="B897" s="27" t="s">
        <v>683</v>
      </c>
      <c r="C897" s="28" t="s">
        <v>75</v>
      </c>
      <c r="D897" s="27" t="s">
        <v>74</v>
      </c>
      <c r="E897" s="153">
        <v>99</v>
      </c>
      <c r="F897" s="40">
        <v>11.74</v>
      </c>
      <c r="G897" s="57">
        <f t="shared" si="197"/>
        <v>14.87</v>
      </c>
      <c r="H897" s="29">
        <f t="shared" si="199"/>
        <v>1472.13</v>
      </c>
    </row>
    <row r="898" spans="1:8" ht="47.25" outlineLevel="2" x14ac:dyDescent="0.25">
      <c r="A898" s="27" t="s">
        <v>1650</v>
      </c>
      <c r="B898" s="27" t="s">
        <v>1487</v>
      </c>
      <c r="C898" s="28" t="s">
        <v>1476</v>
      </c>
      <c r="D898" s="27" t="s">
        <v>74</v>
      </c>
      <c r="E898" s="153">
        <v>176.09</v>
      </c>
      <c r="F898" s="40">
        <v>9.8800000000000008</v>
      </c>
      <c r="G898" s="57">
        <f t="shared" si="197"/>
        <v>12.52</v>
      </c>
      <c r="H898" s="29">
        <f t="shared" si="199"/>
        <v>2204.64</v>
      </c>
    </row>
    <row r="899" spans="1:8" ht="47.25" outlineLevel="2" x14ac:dyDescent="0.25">
      <c r="A899" s="27" t="s">
        <v>1651</v>
      </c>
      <c r="B899" s="27" t="s">
        <v>684</v>
      </c>
      <c r="C899" s="28" t="s">
        <v>76</v>
      </c>
      <c r="D899" s="27" t="s">
        <v>74</v>
      </c>
      <c r="E899" s="153">
        <v>22.91</v>
      </c>
      <c r="F899" s="40">
        <v>8.0299999999999994</v>
      </c>
      <c r="G899" s="57">
        <f t="shared" si="197"/>
        <v>10.17</v>
      </c>
      <c r="H899" s="29">
        <f t="shared" si="199"/>
        <v>232.99</v>
      </c>
    </row>
    <row r="900" spans="1:8" ht="47.25" outlineLevel="2" x14ac:dyDescent="0.25">
      <c r="A900" s="27" t="s">
        <v>1652</v>
      </c>
      <c r="B900" s="27" t="s">
        <v>685</v>
      </c>
      <c r="C900" s="28" t="s">
        <v>686</v>
      </c>
      <c r="D900" s="27" t="s">
        <v>74</v>
      </c>
      <c r="E900" s="153">
        <v>24.73</v>
      </c>
      <c r="F900" s="40">
        <v>7.12</v>
      </c>
      <c r="G900" s="57">
        <f t="shared" si="197"/>
        <v>9.02</v>
      </c>
      <c r="H900" s="29">
        <f t="shared" si="199"/>
        <v>223.06</v>
      </c>
    </row>
    <row r="901" spans="1:8" outlineLevel="2" x14ac:dyDescent="0.25">
      <c r="A901" s="27" t="s">
        <v>1653</v>
      </c>
      <c r="B901" s="27" t="s">
        <v>689</v>
      </c>
      <c r="C901" s="28" t="s">
        <v>690</v>
      </c>
      <c r="D901" s="27" t="s">
        <v>74</v>
      </c>
      <c r="E901" s="153">
        <v>1265.77</v>
      </c>
      <c r="F901" s="40">
        <v>6.48</v>
      </c>
      <c r="G901" s="57">
        <f t="shared" si="197"/>
        <v>8.2100000000000009</v>
      </c>
      <c r="H901" s="29">
        <f t="shared" si="199"/>
        <v>10391.969999999999</v>
      </c>
    </row>
    <row r="902" spans="1:8" outlineLevel="2" x14ac:dyDescent="0.25">
      <c r="A902" s="27" t="s">
        <v>1654</v>
      </c>
      <c r="B902" s="27" t="s">
        <v>691</v>
      </c>
      <c r="C902" s="28" t="s">
        <v>692</v>
      </c>
      <c r="D902" s="27" t="s">
        <v>74</v>
      </c>
      <c r="E902" s="153">
        <v>1265.77</v>
      </c>
      <c r="F902" s="40">
        <v>2.4700000000000002</v>
      </c>
      <c r="G902" s="57">
        <f t="shared" si="197"/>
        <v>3.13</v>
      </c>
      <c r="H902" s="29">
        <f t="shared" si="199"/>
        <v>3961.86</v>
      </c>
    </row>
    <row r="903" spans="1:8" ht="47.25" outlineLevel="2" x14ac:dyDescent="0.25">
      <c r="A903" s="27" t="s">
        <v>1655</v>
      </c>
      <c r="B903" s="27" t="s">
        <v>693</v>
      </c>
      <c r="C903" s="28" t="s">
        <v>694</v>
      </c>
      <c r="D903" s="27" t="s">
        <v>40</v>
      </c>
      <c r="E903" s="153">
        <v>146.83000000000001</v>
      </c>
      <c r="F903" s="40">
        <v>15.3</v>
      </c>
      <c r="G903" s="57">
        <f t="shared" si="197"/>
        <v>19.38</v>
      </c>
      <c r="H903" s="29">
        <f t="shared" si="199"/>
        <v>2845.56</v>
      </c>
    </row>
    <row r="904" spans="1:8" outlineLevel="2" x14ac:dyDescent="0.25">
      <c r="A904" s="27" t="s">
        <v>1656</v>
      </c>
      <c r="B904" s="27" t="s">
        <v>1394</v>
      </c>
      <c r="C904" s="28" t="s">
        <v>1385</v>
      </c>
      <c r="D904" s="27" t="s">
        <v>74</v>
      </c>
      <c r="E904" s="153">
        <v>12.75</v>
      </c>
      <c r="F904" s="40">
        <v>5.76</v>
      </c>
      <c r="G904" s="57">
        <f t="shared" si="197"/>
        <v>7.29</v>
      </c>
      <c r="H904" s="29">
        <f t="shared" si="199"/>
        <v>92.94</v>
      </c>
    </row>
    <row r="905" spans="1:8" outlineLevel="2" x14ac:dyDescent="0.25">
      <c r="A905" s="27"/>
      <c r="B905" s="27"/>
      <c r="C905" s="31" t="s">
        <v>12</v>
      </c>
      <c r="D905" s="51"/>
      <c r="E905" s="154"/>
      <c r="F905" s="32"/>
      <c r="G905" s="56"/>
      <c r="H905" s="33">
        <f>SUM(H867:H904)</f>
        <v>72614.019999999975</v>
      </c>
    </row>
    <row r="906" spans="1:8" outlineLevel="2" x14ac:dyDescent="0.25">
      <c r="A906" s="38" t="s">
        <v>746</v>
      </c>
      <c r="B906" s="27"/>
      <c r="C906" s="39" t="s">
        <v>1657</v>
      </c>
      <c r="D906" s="27"/>
      <c r="E906" s="153"/>
      <c r="F906" s="40"/>
      <c r="G906" s="57"/>
      <c r="H906" s="29"/>
    </row>
    <row r="907" spans="1:8" ht="31.5" outlineLevel="2" x14ac:dyDescent="0.25">
      <c r="A907" s="27" t="s">
        <v>747</v>
      </c>
      <c r="B907" s="27" t="s">
        <v>1481</v>
      </c>
      <c r="C907" s="28" t="s">
        <v>1470</v>
      </c>
      <c r="D907" s="27" t="s">
        <v>55</v>
      </c>
      <c r="E907" s="153">
        <v>6.41</v>
      </c>
      <c r="F907" s="40">
        <v>65.56</v>
      </c>
      <c r="G907" s="57">
        <f t="shared" ref="G907:G946" si="200">TRUNC(F907*(1+$E$2),2)</f>
        <v>83.08</v>
      </c>
      <c r="H907" s="29">
        <f t="shared" ref="H907:H946" si="201">TRUNC((G907*E907),2)</f>
        <v>532.54</v>
      </c>
    </row>
    <row r="908" spans="1:8" ht="31.5" outlineLevel="2" x14ac:dyDescent="0.25">
      <c r="A908" s="27" t="s">
        <v>748</v>
      </c>
      <c r="B908" s="27" t="s">
        <v>1431</v>
      </c>
      <c r="C908" s="28" t="s">
        <v>1420</v>
      </c>
      <c r="D908" s="27" t="s">
        <v>55</v>
      </c>
      <c r="E908" s="153">
        <v>2.15</v>
      </c>
      <c r="F908" s="40">
        <v>86.14</v>
      </c>
      <c r="G908" s="57">
        <f t="shared" si="200"/>
        <v>109.16</v>
      </c>
      <c r="H908" s="29">
        <f t="shared" si="201"/>
        <v>234.69</v>
      </c>
    </row>
    <row r="909" spans="1:8" outlineLevel="2" x14ac:dyDescent="0.25">
      <c r="A909" s="27" t="s">
        <v>749</v>
      </c>
      <c r="B909" s="27" t="s">
        <v>1223</v>
      </c>
      <c r="C909" s="28" t="s">
        <v>1200</v>
      </c>
      <c r="D909" s="27" t="s">
        <v>55</v>
      </c>
      <c r="E909" s="153">
        <v>1.95</v>
      </c>
      <c r="F909" s="40">
        <v>34.770000000000003</v>
      </c>
      <c r="G909" s="57">
        <f t="shared" si="200"/>
        <v>44.06</v>
      </c>
      <c r="H909" s="29">
        <f t="shared" si="201"/>
        <v>85.91</v>
      </c>
    </row>
    <row r="910" spans="1:8" outlineLevel="2" x14ac:dyDescent="0.25">
      <c r="A910" s="27" t="s">
        <v>750</v>
      </c>
      <c r="B910" s="27" t="s">
        <v>1387</v>
      </c>
      <c r="C910" s="28" t="s">
        <v>1379</v>
      </c>
      <c r="D910" s="27" t="s">
        <v>55</v>
      </c>
      <c r="E910" s="153">
        <v>6.24</v>
      </c>
      <c r="F910" s="40">
        <v>17.809999999999999</v>
      </c>
      <c r="G910" s="57">
        <f t="shared" si="200"/>
        <v>22.57</v>
      </c>
      <c r="H910" s="29">
        <f t="shared" si="201"/>
        <v>140.83000000000001</v>
      </c>
    </row>
    <row r="911" spans="1:8" ht="31.5" outlineLevel="2" x14ac:dyDescent="0.25">
      <c r="A911" s="27" t="s">
        <v>751</v>
      </c>
      <c r="B911" s="27" t="s">
        <v>1397</v>
      </c>
      <c r="C911" s="28" t="s">
        <v>1395</v>
      </c>
      <c r="D911" s="27" t="s">
        <v>1396</v>
      </c>
      <c r="E911" s="153">
        <v>45.15</v>
      </c>
      <c r="F911" s="40">
        <v>0.55000000000000004</v>
      </c>
      <c r="G911" s="57">
        <f t="shared" si="200"/>
        <v>0.69</v>
      </c>
      <c r="H911" s="29">
        <f t="shared" si="201"/>
        <v>31.15</v>
      </c>
    </row>
    <row r="912" spans="1:8" ht="31.5" outlineLevel="2" x14ac:dyDescent="0.25">
      <c r="A912" s="27" t="s">
        <v>752</v>
      </c>
      <c r="B912" s="27" t="s">
        <v>1625</v>
      </c>
      <c r="C912" s="28" t="s">
        <v>1624</v>
      </c>
      <c r="D912" s="27" t="s">
        <v>55</v>
      </c>
      <c r="E912" s="153">
        <v>0.6</v>
      </c>
      <c r="F912" s="40">
        <v>243.76</v>
      </c>
      <c r="G912" s="57">
        <f t="shared" si="200"/>
        <v>308.91000000000003</v>
      </c>
      <c r="H912" s="29">
        <f t="shared" si="201"/>
        <v>185.34</v>
      </c>
    </row>
    <row r="913" spans="1:8" ht="31.5" outlineLevel="2" x14ac:dyDescent="0.25">
      <c r="A913" s="27" t="s">
        <v>1660</v>
      </c>
      <c r="B913" s="27" t="s">
        <v>1434</v>
      </c>
      <c r="C913" s="28" t="s">
        <v>1422</v>
      </c>
      <c r="D913" s="27" t="s">
        <v>40</v>
      </c>
      <c r="E913" s="153">
        <v>27.37</v>
      </c>
      <c r="F913" s="40">
        <v>28.13</v>
      </c>
      <c r="G913" s="57">
        <f t="shared" si="200"/>
        <v>35.64</v>
      </c>
      <c r="H913" s="29">
        <f t="shared" si="201"/>
        <v>975.46</v>
      </c>
    </row>
    <row r="914" spans="1:8" outlineLevel="2" x14ac:dyDescent="0.25">
      <c r="A914" s="27" t="s">
        <v>1661</v>
      </c>
      <c r="B914" s="27" t="s">
        <v>1435</v>
      </c>
      <c r="C914" s="28" t="s">
        <v>1423</v>
      </c>
      <c r="D914" s="27" t="s">
        <v>40</v>
      </c>
      <c r="E914" s="153">
        <v>15</v>
      </c>
      <c r="F914" s="40">
        <v>29.93</v>
      </c>
      <c r="G914" s="57">
        <f t="shared" si="200"/>
        <v>37.93</v>
      </c>
      <c r="H914" s="29">
        <f t="shared" si="201"/>
        <v>568.95000000000005</v>
      </c>
    </row>
    <row r="915" spans="1:8" ht="31.5" outlineLevel="2" x14ac:dyDescent="0.25">
      <c r="A915" s="27" t="s">
        <v>1662</v>
      </c>
      <c r="B915" s="27">
        <v>1527</v>
      </c>
      <c r="C915" s="28" t="s">
        <v>861</v>
      </c>
      <c r="D915" s="27" t="s">
        <v>55</v>
      </c>
      <c r="E915" s="153">
        <v>3.34</v>
      </c>
      <c r="F915" s="57">
        <v>391.31</v>
      </c>
      <c r="G915" s="57">
        <f t="shared" si="200"/>
        <v>495.9</v>
      </c>
      <c r="H915" s="29">
        <f t="shared" si="201"/>
        <v>1656.3</v>
      </c>
    </row>
    <row r="916" spans="1:8" ht="31.5" outlineLevel="2" x14ac:dyDescent="0.25">
      <c r="A916" s="27" t="s">
        <v>1663</v>
      </c>
      <c r="B916" s="27" t="s">
        <v>1391</v>
      </c>
      <c r="C916" s="28" t="s">
        <v>1382</v>
      </c>
      <c r="D916" s="27" t="s">
        <v>55</v>
      </c>
      <c r="E916" s="153">
        <v>3.34</v>
      </c>
      <c r="F916" s="40">
        <v>24.5</v>
      </c>
      <c r="G916" s="57">
        <f t="shared" si="200"/>
        <v>31.04</v>
      </c>
      <c r="H916" s="29">
        <f t="shared" si="201"/>
        <v>103.67</v>
      </c>
    </row>
    <row r="917" spans="1:8" ht="31.5" outlineLevel="2" x14ac:dyDescent="0.25">
      <c r="A917" s="27" t="s">
        <v>1664</v>
      </c>
      <c r="B917" s="27" t="s">
        <v>675</v>
      </c>
      <c r="C917" s="28" t="s">
        <v>676</v>
      </c>
      <c r="D917" s="27" t="s">
        <v>74</v>
      </c>
      <c r="E917" s="153">
        <v>8.73</v>
      </c>
      <c r="F917" s="40">
        <v>11.69</v>
      </c>
      <c r="G917" s="57">
        <f t="shared" si="200"/>
        <v>14.81</v>
      </c>
      <c r="H917" s="29">
        <f t="shared" si="201"/>
        <v>129.29</v>
      </c>
    </row>
    <row r="918" spans="1:8" ht="31.5" outlineLevel="2" x14ac:dyDescent="0.25">
      <c r="A918" s="27" t="s">
        <v>1665</v>
      </c>
      <c r="B918" s="27" t="s">
        <v>679</v>
      </c>
      <c r="C918" s="28" t="s">
        <v>680</v>
      </c>
      <c r="D918" s="27" t="s">
        <v>74</v>
      </c>
      <c r="E918" s="153">
        <v>213.51</v>
      </c>
      <c r="F918" s="40">
        <v>8.09</v>
      </c>
      <c r="G918" s="57">
        <f t="shared" si="200"/>
        <v>10.25</v>
      </c>
      <c r="H918" s="29">
        <f t="shared" si="201"/>
        <v>2188.4699999999998</v>
      </c>
    </row>
    <row r="919" spans="1:8" ht="31.5" outlineLevel="2" x14ac:dyDescent="0.25">
      <c r="A919" s="27" t="s">
        <v>1666</v>
      </c>
      <c r="B919" s="27" t="s">
        <v>734</v>
      </c>
      <c r="C919" s="28" t="s">
        <v>735</v>
      </c>
      <c r="D919" s="27" t="s">
        <v>74</v>
      </c>
      <c r="E919" s="153">
        <v>8.7799999999999994</v>
      </c>
      <c r="F919" s="40">
        <v>7.23</v>
      </c>
      <c r="G919" s="57">
        <f t="shared" si="200"/>
        <v>9.16</v>
      </c>
      <c r="H919" s="29">
        <f t="shared" si="201"/>
        <v>80.42</v>
      </c>
    </row>
    <row r="920" spans="1:8" ht="31.5" outlineLevel="2" x14ac:dyDescent="0.25">
      <c r="A920" s="27" t="s">
        <v>1667</v>
      </c>
      <c r="B920" s="27" t="s">
        <v>1437</v>
      </c>
      <c r="C920" s="28" t="s">
        <v>1425</v>
      </c>
      <c r="D920" s="27" t="s">
        <v>74</v>
      </c>
      <c r="E920" s="153">
        <v>31.82</v>
      </c>
      <c r="F920" s="40">
        <v>6.73</v>
      </c>
      <c r="G920" s="57">
        <f t="shared" si="200"/>
        <v>8.52</v>
      </c>
      <c r="H920" s="29">
        <f t="shared" si="201"/>
        <v>271.10000000000002</v>
      </c>
    </row>
    <row r="921" spans="1:8" ht="31.5" outlineLevel="2" x14ac:dyDescent="0.25">
      <c r="A921" s="27" t="s">
        <v>1668</v>
      </c>
      <c r="B921" s="27" t="s">
        <v>1438</v>
      </c>
      <c r="C921" s="28" t="s">
        <v>1426</v>
      </c>
      <c r="D921" s="27" t="s">
        <v>74</v>
      </c>
      <c r="E921" s="153">
        <v>98</v>
      </c>
      <c r="F921" s="40">
        <v>10.220000000000001</v>
      </c>
      <c r="G921" s="57">
        <f t="shared" si="200"/>
        <v>12.95</v>
      </c>
      <c r="H921" s="29">
        <f t="shared" si="201"/>
        <v>1269.0999999999999</v>
      </c>
    </row>
    <row r="922" spans="1:8" ht="31.5" outlineLevel="2" x14ac:dyDescent="0.25">
      <c r="A922" s="27" t="s">
        <v>1669</v>
      </c>
      <c r="B922" s="27" t="s">
        <v>679</v>
      </c>
      <c r="C922" s="28" t="s">
        <v>680</v>
      </c>
      <c r="D922" s="27" t="s">
        <v>74</v>
      </c>
      <c r="E922" s="153">
        <v>198</v>
      </c>
      <c r="F922" s="40">
        <v>8.09</v>
      </c>
      <c r="G922" s="57">
        <f t="shared" si="200"/>
        <v>10.25</v>
      </c>
      <c r="H922" s="29">
        <f t="shared" si="201"/>
        <v>2029.5</v>
      </c>
    </row>
    <row r="923" spans="1:8" ht="31.5" outlineLevel="2" x14ac:dyDescent="0.25">
      <c r="A923" s="27" t="s">
        <v>1670</v>
      </c>
      <c r="B923" s="27" t="s">
        <v>681</v>
      </c>
      <c r="C923" s="28" t="s">
        <v>682</v>
      </c>
      <c r="D923" s="27" t="s">
        <v>40</v>
      </c>
      <c r="E923" s="153">
        <v>27.37</v>
      </c>
      <c r="F923" s="40">
        <v>56.62</v>
      </c>
      <c r="G923" s="57">
        <f t="shared" si="200"/>
        <v>71.75</v>
      </c>
      <c r="H923" s="29">
        <f t="shared" si="201"/>
        <v>1963.79</v>
      </c>
    </row>
    <row r="924" spans="1:8" ht="47.25" outlineLevel="2" x14ac:dyDescent="0.25">
      <c r="A924" s="27" t="s">
        <v>1671</v>
      </c>
      <c r="B924" s="27" t="s">
        <v>1440</v>
      </c>
      <c r="C924" s="28" t="s">
        <v>1428</v>
      </c>
      <c r="D924" s="27" t="s">
        <v>36</v>
      </c>
      <c r="E924" s="153">
        <v>40</v>
      </c>
      <c r="F924" s="40">
        <v>69.44</v>
      </c>
      <c r="G924" s="57">
        <f t="shared" si="200"/>
        <v>88</v>
      </c>
      <c r="H924" s="29">
        <f t="shared" si="201"/>
        <v>3520</v>
      </c>
    </row>
    <row r="925" spans="1:8" ht="31.5" outlineLevel="2" x14ac:dyDescent="0.25">
      <c r="A925" s="27" t="s">
        <v>1672</v>
      </c>
      <c r="B925" s="27" t="s">
        <v>1390</v>
      </c>
      <c r="C925" s="28" t="s">
        <v>1381</v>
      </c>
      <c r="D925" s="27" t="s">
        <v>55</v>
      </c>
      <c r="E925" s="153">
        <v>2.15</v>
      </c>
      <c r="F925" s="40">
        <v>307.89999999999998</v>
      </c>
      <c r="G925" s="57">
        <f t="shared" si="200"/>
        <v>390.2</v>
      </c>
      <c r="H925" s="29">
        <f t="shared" si="201"/>
        <v>838.93</v>
      </c>
    </row>
    <row r="926" spans="1:8" outlineLevel="2" x14ac:dyDescent="0.25">
      <c r="A926" s="27" t="s">
        <v>1673</v>
      </c>
      <c r="B926" s="27" t="s">
        <v>1436</v>
      </c>
      <c r="C926" s="28" t="s">
        <v>1424</v>
      </c>
      <c r="D926" s="27" t="s">
        <v>55</v>
      </c>
      <c r="E926" s="153">
        <v>2.15</v>
      </c>
      <c r="F926" s="40">
        <v>95.19</v>
      </c>
      <c r="G926" s="57">
        <f t="shared" si="200"/>
        <v>120.63</v>
      </c>
      <c r="H926" s="29">
        <f t="shared" si="201"/>
        <v>259.35000000000002</v>
      </c>
    </row>
    <row r="927" spans="1:8" ht="31.5" outlineLevel="2" x14ac:dyDescent="0.25">
      <c r="A927" s="27" t="s">
        <v>1674</v>
      </c>
      <c r="B927" s="27" t="s">
        <v>675</v>
      </c>
      <c r="C927" s="28" t="s">
        <v>676</v>
      </c>
      <c r="D927" s="27" t="s">
        <v>74</v>
      </c>
      <c r="E927" s="153">
        <v>23.91</v>
      </c>
      <c r="F927" s="40">
        <v>11.69</v>
      </c>
      <c r="G927" s="57">
        <f t="shared" si="200"/>
        <v>14.81</v>
      </c>
      <c r="H927" s="29">
        <f t="shared" si="201"/>
        <v>354.1</v>
      </c>
    </row>
    <row r="928" spans="1:8" ht="31.5" outlineLevel="2" x14ac:dyDescent="0.25">
      <c r="A928" s="27" t="s">
        <v>1675</v>
      </c>
      <c r="B928" s="27" t="s">
        <v>677</v>
      </c>
      <c r="C928" s="28" t="s">
        <v>678</v>
      </c>
      <c r="D928" s="27" t="s">
        <v>74</v>
      </c>
      <c r="E928" s="153">
        <v>56.64</v>
      </c>
      <c r="F928" s="40">
        <v>9.9</v>
      </c>
      <c r="G928" s="57">
        <f t="shared" si="200"/>
        <v>12.54</v>
      </c>
      <c r="H928" s="29">
        <f t="shared" si="201"/>
        <v>710.26</v>
      </c>
    </row>
    <row r="929" spans="1:8" ht="31.5" outlineLevel="2" x14ac:dyDescent="0.25">
      <c r="A929" s="27" t="s">
        <v>1676</v>
      </c>
      <c r="B929" s="27" t="s">
        <v>734</v>
      </c>
      <c r="C929" s="28" t="s">
        <v>735</v>
      </c>
      <c r="D929" s="27" t="s">
        <v>74</v>
      </c>
      <c r="E929" s="153">
        <v>14.64</v>
      </c>
      <c r="F929" s="40">
        <v>7.23</v>
      </c>
      <c r="G929" s="57">
        <f t="shared" si="200"/>
        <v>9.16</v>
      </c>
      <c r="H929" s="29">
        <f t="shared" si="201"/>
        <v>134.1</v>
      </c>
    </row>
    <row r="930" spans="1:8" ht="31.5" outlineLevel="2" x14ac:dyDescent="0.25">
      <c r="A930" s="27" t="s">
        <v>1677</v>
      </c>
      <c r="B930" s="27" t="s">
        <v>1485</v>
      </c>
      <c r="C930" s="28" t="s">
        <v>1474</v>
      </c>
      <c r="D930" s="27" t="s">
        <v>40</v>
      </c>
      <c r="E930" s="153">
        <v>27.82</v>
      </c>
      <c r="F930" s="40">
        <v>63.29</v>
      </c>
      <c r="G930" s="57">
        <f t="shared" si="200"/>
        <v>80.2</v>
      </c>
      <c r="H930" s="29">
        <f t="shared" si="201"/>
        <v>2231.16</v>
      </c>
    </row>
    <row r="931" spans="1:8" ht="31.5" outlineLevel="2" x14ac:dyDescent="0.25">
      <c r="A931" s="27" t="s">
        <v>1678</v>
      </c>
      <c r="B931" s="27">
        <v>1527</v>
      </c>
      <c r="C931" s="28" t="s">
        <v>861</v>
      </c>
      <c r="D931" s="27" t="s">
        <v>55</v>
      </c>
      <c r="E931" s="153">
        <v>1.72</v>
      </c>
      <c r="F931" s="57">
        <v>391.31</v>
      </c>
      <c r="G931" s="57">
        <f t="shared" si="200"/>
        <v>495.9</v>
      </c>
      <c r="H931" s="29">
        <f t="shared" si="201"/>
        <v>852.94</v>
      </c>
    </row>
    <row r="932" spans="1:8" ht="31.5" outlineLevel="2" x14ac:dyDescent="0.25">
      <c r="A932" s="27" t="s">
        <v>1679</v>
      </c>
      <c r="B932" s="27" t="s">
        <v>1391</v>
      </c>
      <c r="C932" s="28" t="s">
        <v>1382</v>
      </c>
      <c r="D932" s="27" t="s">
        <v>55</v>
      </c>
      <c r="E932" s="153">
        <v>1.72</v>
      </c>
      <c r="F932" s="40">
        <v>24.5</v>
      </c>
      <c r="G932" s="57">
        <f t="shared" si="200"/>
        <v>31.04</v>
      </c>
      <c r="H932" s="29">
        <f t="shared" si="201"/>
        <v>53.38</v>
      </c>
    </row>
    <row r="933" spans="1:8" ht="47.25" outlineLevel="2" x14ac:dyDescent="0.25">
      <c r="A933" s="27" t="s">
        <v>1680</v>
      </c>
      <c r="B933" s="27" t="s">
        <v>683</v>
      </c>
      <c r="C933" s="28" t="s">
        <v>75</v>
      </c>
      <c r="D933" s="27" t="s">
        <v>74</v>
      </c>
      <c r="E933" s="153">
        <v>46</v>
      </c>
      <c r="F933" s="40">
        <v>11.74</v>
      </c>
      <c r="G933" s="57">
        <f t="shared" si="200"/>
        <v>14.87</v>
      </c>
      <c r="H933" s="29">
        <f t="shared" si="201"/>
        <v>684.02</v>
      </c>
    </row>
    <row r="934" spans="1:8" ht="47.25" outlineLevel="2" x14ac:dyDescent="0.25">
      <c r="A934" s="27" t="s">
        <v>1681</v>
      </c>
      <c r="B934" s="27" t="s">
        <v>684</v>
      </c>
      <c r="C934" s="28" t="s">
        <v>76</v>
      </c>
      <c r="D934" s="27" t="s">
        <v>74</v>
      </c>
      <c r="E934" s="153">
        <v>49.09</v>
      </c>
      <c r="F934" s="40">
        <v>8.0299999999999994</v>
      </c>
      <c r="G934" s="57">
        <f t="shared" si="200"/>
        <v>10.17</v>
      </c>
      <c r="H934" s="29">
        <f t="shared" si="201"/>
        <v>499.24</v>
      </c>
    </row>
    <row r="935" spans="1:8" ht="47.25" outlineLevel="2" x14ac:dyDescent="0.25">
      <c r="A935" s="27" t="s">
        <v>1682</v>
      </c>
      <c r="B935" s="27" t="s">
        <v>685</v>
      </c>
      <c r="C935" s="28" t="s">
        <v>686</v>
      </c>
      <c r="D935" s="27" t="s">
        <v>74</v>
      </c>
      <c r="E935" s="153">
        <v>48.55</v>
      </c>
      <c r="F935" s="40">
        <v>7.12</v>
      </c>
      <c r="G935" s="57">
        <f t="shared" si="200"/>
        <v>9.02</v>
      </c>
      <c r="H935" s="29">
        <f t="shared" si="201"/>
        <v>437.92</v>
      </c>
    </row>
    <row r="936" spans="1:8" ht="47.25" outlineLevel="2" x14ac:dyDescent="0.25">
      <c r="A936" s="27" t="s">
        <v>1683</v>
      </c>
      <c r="B936" s="27" t="s">
        <v>1659</v>
      </c>
      <c r="C936" s="28" t="s">
        <v>1658</v>
      </c>
      <c r="D936" s="27" t="s">
        <v>74</v>
      </c>
      <c r="E936" s="153">
        <v>166</v>
      </c>
      <c r="F936" s="40">
        <v>6.14</v>
      </c>
      <c r="G936" s="57">
        <f t="shared" si="200"/>
        <v>7.78</v>
      </c>
      <c r="H936" s="29">
        <f t="shared" si="201"/>
        <v>1291.48</v>
      </c>
    </row>
    <row r="937" spans="1:8" ht="31.5" outlineLevel="2" x14ac:dyDescent="0.25">
      <c r="A937" s="27" t="s">
        <v>1684</v>
      </c>
      <c r="B937" s="27" t="s">
        <v>1486</v>
      </c>
      <c r="C937" s="28" t="s">
        <v>1475</v>
      </c>
      <c r="D937" s="27" t="s">
        <v>40</v>
      </c>
      <c r="E937" s="153">
        <v>30.06</v>
      </c>
      <c r="F937" s="40">
        <v>49.3</v>
      </c>
      <c r="G937" s="57">
        <f t="shared" si="200"/>
        <v>62.47</v>
      </c>
      <c r="H937" s="29">
        <f t="shared" si="201"/>
        <v>1877.84</v>
      </c>
    </row>
    <row r="938" spans="1:8" ht="31.5" outlineLevel="2" x14ac:dyDescent="0.25">
      <c r="A938" s="27" t="s">
        <v>1685</v>
      </c>
      <c r="B938" s="27">
        <v>1527</v>
      </c>
      <c r="C938" s="28" t="s">
        <v>861</v>
      </c>
      <c r="D938" s="27" t="s">
        <v>55</v>
      </c>
      <c r="E938" s="153">
        <v>2.1</v>
      </c>
      <c r="F938" s="57">
        <v>391.31</v>
      </c>
      <c r="G938" s="57">
        <f t="shared" si="200"/>
        <v>495.9</v>
      </c>
      <c r="H938" s="29">
        <f t="shared" si="201"/>
        <v>1041.3900000000001</v>
      </c>
    </row>
    <row r="939" spans="1:8" ht="31.5" outlineLevel="2" x14ac:dyDescent="0.25">
      <c r="A939" s="27" t="s">
        <v>1686</v>
      </c>
      <c r="B939" s="27" t="s">
        <v>1391</v>
      </c>
      <c r="C939" s="28" t="s">
        <v>1382</v>
      </c>
      <c r="D939" s="27" t="s">
        <v>55</v>
      </c>
      <c r="E939" s="153">
        <v>2.1</v>
      </c>
      <c r="F939" s="40">
        <v>24.5</v>
      </c>
      <c r="G939" s="57">
        <f t="shared" si="200"/>
        <v>31.04</v>
      </c>
      <c r="H939" s="29">
        <f t="shared" si="201"/>
        <v>65.180000000000007</v>
      </c>
    </row>
    <row r="940" spans="1:8" ht="47.25" outlineLevel="2" x14ac:dyDescent="0.25">
      <c r="A940" s="27" t="s">
        <v>1687</v>
      </c>
      <c r="B940" s="27" t="s">
        <v>683</v>
      </c>
      <c r="C940" s="28" t="s">
        <v>75</v>
      </c>
      <c r="D940" s="27" t="s">
        <v>74</v>
      </c>
      <c r="E940" s="153">
        <v>35.729999999999997</v>
      </c>
      <c r="F940" s="40">
        <v>11.74</v>
      </c>
      <c r="G940" s="57">
        <f t="shared" si="200"/>
        <v>14.87</v>
      </c>
      <c r="H940" s="29">
        <f t="shared" si="201"/>
        <v>531.29999999999995</v>
      </c>
    </row>
    <row r="941" spans="1:8" ht="47.25" outlineLevel="2" x14ac:dyDescent="0.25">
      <c r="A941" s="27" t="s">
        <v>1688</v>
      </c>
      <c r="B941" s="27" t="s">
        <v>1487</v>
      </c>
      <c r="C941" s="28" t="s">
        <v>1476</v>
      </c>
      <c r="D941" s="27" t="s">
        <v>74</v>
      </c>
      <c r="E941" s="153">
        <v>78</v>
      </c>
      <c r="F941" s="40">
        <v>9.8800000000000008</v>
      </c>
      <c r="G941" s="57">
        <f t="shared" si="200"/>
        <v>12.52</v>
      </c>
      <c r="H941" s="29">
        <f t="shared" si="201"/>
        <v>976.56</v>
      </c>
    </row>
    <row r="942" spans="1:8" ht="47.25" outlineLevel="2" x14ac:dyDescent="0.25">
      <c r="A942" s="27" t="s">
        <v>1689</v>
      </c>
      <c r="B942" s="27" t="s">
        <v>684</v>
      </c>
      <c r="C942" s="28" t="s">
        <v>76</v>
      </c>
      <c r="D942" s="27" t="s">
        <v>74</v>
      </c>
      <c r="E942" s="153">
        <v>9.36</v>
      </c>
      <c r="F942" s="40">
        <v>8.0299999999999994</v>
      </c>
      <c r="G942" s="57">
        <f t="shared" si="200"/>
        <v>10.17</v>
      </c>
      <c r="H942" s="29">
        <f t="shared" si="201"/>
        <v>95.19</v>
      </c>
    </row>
    <row r="943" spans="1:8" outlineLevel="2" x14ac:dyDescent="0.25">
      <c r="A943" s="27" t="s">
        <v>1690</v>
      </c>
      <c r="B943" s="27" t="s">
        <v>689</v>
      </c>
      <c r="C943" s="28" t="s">
        <v>690</v>
      </c>
      <c r="D943" s="27" t="s">
        <v>74</v>
      </c>
      <c r="E943" s="153">
        <v>778.21</v>
      </c>
      <c r="F943" s="40">
        <v>6.48</v>
      </c>
      <c r="G943" s="57">
        <f t="shared" si="200"/>
        <v>8.2100000000000009</v>
      </c>
      <c r="H943" s="29">
        <f t="shared" si="201"/>
        <v>6389.1</v>
      </c>
    </row>
    <row r="944" spans="1:8" outlineLevel="2" x14ac:dyDescent="0.25">
      <c r="A944" s="27" t="s">
        <v>1691</v>
      </c>
      <c r="B944" s="27" t="s">
        <v>691</v>
      </c>
      <c r="C944" s="28" t="s">
        <v>692</v>
      </c>
      <c r="D944" s="27" t="s">
        <v>74</v>
      </c>
      <c r="E944" s="153">
        <v>778.21</v>
      </c>
      <c r="F944" s="40">
        <v>2.4700000000000002</v>
      </c>
      <c r="G944" s="57">
        <f t="shared" si="200"/>
        <v>3.13</v>
      </c>
      <c r="H944" s="29">
        <f t="shared" si="201"/>
        <v>2435.79</v>
      </c>
    </row>
    <row r="945" spans="1:8" ht="47.25" outlineLevel="2" x14ac:dyDescent="0.25">
      <c r="A945" s="27" t="s">
        <v>1692</v>
      </c>
      <c r="B945" s="27" t="s">
        <v>693</v>
      </c>
      <c r="C945" s="28" t="s">
        <v>694</v>
      </c>
      <c r="D945" s="27" t="s">
        <v>40</v>
      </c>
      <c r="E945" s="153">
        <v>95.04</v>
      </c>
      <c r="F945" s="40">
        <v>15.3</v>
      </c>
      <c r="G945" s="57">
        <f t="shared" si="200"/>
        <v>19.38</v>
      </c>
      <c r="H945" s="29">
        <f t="shared" si="201"/>
        <v>1841.87</v>
      </c>
    </row>
    <row r="946" spans="1:8" outlineLevel="2" x14ac:dyDescent="0.25">
      <c r="A946" s="27" t="s">
        <v>1693</v>
      </c>
      <c r="B946" s="27" t="s">
        <v>1394</v>
      </c>
      <c r="C946" s="28" t="s">
        <v>1385</v>
      </c>
      <c r="D946" s="27" t="s">
        <v>74</v>
      </c>
      <c r="E946" s="153">
        <v>9.2799999999999994</v>
      </c>
      <c r="F946" s="40">
        <v>5.76</v>
      </c>
      <c r="G946" s="57">
        <f t="shared" si="200"/>
        <v>7.29</v>
      </c>
      <c r="H946" s="29">
        <f t="shared" si="201"/>
        <v>67.650000000000006</v>
      </c>
    </row>
    <row r="947" spans="1:8" outlineLevel="2" x14ac:dyDescent="0.25">
      <c r="A947" s="38"/>
      <c r="B947" s="27"/>
      <c r="C947" s="31" t="s">
        <v>12</v>
      </c>
      <c r="D947" s="51"/>
      <c r="E947" s="154"/>
      <c r="F947" s="32"/>
      <c r="G947" s="56"/>
      <c r="H947" s="33">
        <f>SUM(H907:H946)</f>
        <v>39635.26</v>
      </c>
    </row>
    <row r="948" spans="1:8" outlineLevel="2" x14ac:dyDescent="0.25">
      <c r="A948" s="38" t="s">
        <v>753</v>
      </c>
      <c r="B948" s="38"/>
      <c r="C948" s="39" t="s">
        <v>1694</v>
      </c>
      <c r="D948" s="38"/>
      <c r="E948" s="161"/>
      <c r="F948" s="41"/>
      <c r="G948" s="80"/>
      <c r="H948" s="43"/>
    </row>
    <row r="949" spans="1:8" ht="31.5" outlineLevel="2" x14ac:dyDescent="0.25">
      <c r="A949" s="27" t="s">
        <v>754</v>
      </c>
      <c r="B949" s="27" t="s">
        <v>1481</v>
      </c>
      <c r="C949" s="28" t="s">
        <v>1470</v>
      </c>
      <c r="D949" s="27" t="s">
        <v>55</v>
      </c>
      <c r="E949" s="153">
        <v>160.87</v>
      </c>
      <c r="F949" s="40">
        <v>65.56</v>
      </c>
      <c r="G949" s="57">
        <f t="shared" ref="G949:G1016" si="202">TRUNC(F949*(1+$E$2),2)</f>
        <v>83.08</v>
      </c>
      <c r="H949" s="29">
        <f t="shared" ref="H949:H1015" si="203">TRUNC((G949*E949),2)</f>
        <v>13365.07</v>
      </c>
    </row>
    <row r="950" spans="1:8" ht="31.5" outlineLevel="2" x14ac:dyDescent="0.25">
      <c r="A950" s="27" t="s">
        <v>755</v>
      </c>
      <c r="B950" s="27" t="s">
        <v>1431</v>
      </c>
      <c r="C950" s="28" t="s">
        <v>1420</v>
      </c>
      <c r="D950" s="27" t="s">
        <v>55</v>
      </c>
      <c r="E950" s="153">
        <v>60.6</v>
      </c>
      <c r="F950" s="40">
        <v>86.14</v>
      </c>
      <c r="G950" s="57">
        <f t="shared" si="202"/>
        <v>109.16</v>
      </c>
      <c r="H950" s="29">
        <f t="shared" si="203"/>
        <v>6615.09</v>
      </c>
    </row>
    <row r="951" spans="1:8" outlineLevel="2" x14ac:dyDescent="0.25">
      <c r="A951" s="27" t="s">
        <v>1695</v>
      </c>
      <c r="B951" s="27" t="s">
        <v>1223</v>
      </c>
      <c r="C951" s="28" t="s">
        <v>1200</v>
      </c>
      <c r="D951" s="27" t="s">
        <v>55</v>
      </c>
      <c r="E951" s="153">
        <v>84.18</v>
      </c>
      <c r="F951" s="40">
        <v>34.770000000000003</v>
      </c>
      <c r="G951" s="57">
        <f t="shared" si="202"/>
        <v>44.06</v>
      </c>
      <c r="H951" s="29">
        <f t="shared" si="203"/>
        <v>3708.97</v>
      </c>
    </row>
    <row r="952" spans="1:8" outlineLevel="2" x14ac:dyDescent="0.25">
      <c r="A952" s="27" t="s">
        <v>1696</v>
      </c>
      <c r="B952" s="27" t="s">
        <v>1387</v>
      </c>
      <c r="C952" s="28" t="s">
        <v>1379</v>
      </c>
      <c r="D952" s="27" t="s">
        <v>55</v>
      </c>
      <c r="E952" s="153">
        <v>195.83</v>
      </c>
      <c r="F952" s="40">
        <v>17.809999999999999</v>
      </c>
      <c r="G952" s="57">
        <f t="shared" si="202"/>
        <v>22.57</v>
      </c>
      <c r="H952" s="29">
        <f t="shared" si="203"/>
        <v>4419.88</v>
      </c>
    </row>
    <row r="953" spans="1:8" ht="31.5" outlineLevel="2" x14ac:dyDescent="0.25">
      <c r="A953" s="27" t="s">
        <v>1697</v>
      </c>
      <c r="B953" s="27" t="s">
        <v>1397</v>
      </c>
      <c r="C953" s="28" t="s">
        <v>1395</v>
      </c>
      <c r="D953" s="27" t="s">
        <v>1396</v>
      </c>
      <c r="E953" s="153">
        <v>2937.45</v>
      </c>
      <c r="F953" s="40">
        <v>0.55000000000000004</v>
      </c>
      <c r="G953" s="57">
        <f t="shared" si="202"/>
        <v>0.69</v>
      </c>
      <c r="H953" s="29">
        <f t="shared" si="203"/>
        <v>2026.84</v>
      </c>
    </row>
    <row r="954" spans="1:8" ht="31.5" outlineLevel="2" x14ac:dyDescent="0.25">
      <c r="A954" s="27" t="s">
        <v>1698</v>
      </c>
      <c r="B954" s="27" t="s">
        <v>1625</v>
      </c>
      <c r="C954" s="28" t="s">
        <v>1624</v>
      </c>
      <c r="D954" s="27" t="s">
        <v>55</v>
      </c>
      <c r="E954" s="153">
        <v>15.18</v>
      </c>
      <c r="F954" s="40">
        <v>243.76</v>
      </c>
      <c r="G954" s="57">
        <f t="shared" si="202"/>
        <v>308.91000000000003</v>
      </c>
      <c r="H954" s="29">
        <f t="shared" si="203"/>
        <v>4689.25</v>
      </c>
    </row>
    <row r="955" spans="1:8" ht="31.5" outlineLevel="2" x14ac:dyDescent="0.25">
      <c r="A955" s="27" t="s">
        <v>1699</v>
      </c>
      <c r="B955" s="27" t="s">
        <v>1434</v>
      </c>
      <c r="C955" s="28" t="s">
        <v>1422</v>
      </c>
      <c r="D955" s="27" t="s">
        <v>40</v>
      </c>
      <c r="E955" s="153">
        <v>879.92</v>
      </c>
      <c r="F955" s="40">
        <v>28.13</v>
      </c>
      <c r="G955" s="57">
        <f t="shared" si="202"/>
        <v>35.64</v>
      </c>
      <c r="H955" s="29">
        <f t="shared" si="203"/>
        <v>31360.34</v>
      </c>
    </row>
    <row r="956" spans="1:8" outlineLevel="2" x14ac:dyDescent="0.25">
      <c r="A956" s="27" t="s">
        <v>1700</v>
      </c>
      <c r="B956" s="27" t="s">
        <v>1435</v>
      </c>
      <c r="C956" s="28" t="s">
        <v>1423</v>
      </c>
      <c r="D956" s="27" t="s">
        <v>40</v>
      </c>
      <c r="E956" s="153">
        <v>320.52999999999997</v>
      </c>
      <c r="F956" s="40">
        <v>29.93</v>
      </c>
      <c r="G956" s="57">
        <f t="shared" si="202"/>
        <v>37.93</v>
      </c>
      <c r="H956" s="29">
        <f t="shared" si="203"/>
        <v>12157.7</v>
      </c>
    </row>
    <row r="957" spans="1:8" ht="31.5" outlineLevel="2" x14ac:dyDescent="0.25">
      <c r="A957" s="27" t="s">
        <v>1701</v>
      </c>
      <c r="B957" s="27">
        <v>1527</v>
      </c>
      <c r="C957" s="28" t="s">
        <v>861</v>
      </c>
      <c r="D957" s="27" t="s">
        <v>55</v>
      </c>
      <c r="E957" s="153">
        <v>74.930000000000007</v>
      </c>
      <c r="F957" s="57">
        <v>391.31</v>
      </c>
      <c r="G957" s="57">
        <f t="shared" si="202"/>
        <v>495.9</v>
      </c>
      <c r="H957" s="29">
        <f t="shared" si="203"/>
        <v>37157.78</v>
      </c>
    </row>
    <row r="958" spans="1:8" outlineLevel="2" x14ac:dyDescent="0.25">
      <c r="A958" s="27" t="s">
        <v>1702</v>
      </c>
      <c r="B958" s="27" t="s">
        <v>1436</v>
      </c>
      <c r="C958" s="28" t="s">
        <v>1424</v>
      </c>
      <c r="D958" s="27" t="s">
        <v>55</v>
      </c>
      <c r="E958" s="153">
        <v>74.930000000000007</v>
      </c>
      <c r="F958" s="40">
        <v>95.19</v>
      </c>
      <c r="G958" s="57">
        <f t="shared" si="202"/>
        <v>120.63</v>
      </c>
      <c r="H958" s="29">
        <f t="shared" si="203"/>
        <v>9038.7999999999993</v>
      </c>
    </row>
    <row r="959" spans="1:8" ht="31.5" outlineLevel="2" x14ac:dyDescent="0.25">
      <c r="A959" s="27" t="s">
        <v>1703</v>
      </c>
      <c r="B959" s="27" t="s">
        <v>675</v>
      </c>
      <c r="C959" s="28" t="s">
        <v>676</v>
      </c>
      <c r="D959" s="27" t="s">
        <v>74</v>
      </c>
      <c r="E959" s="153">
        <v>203.76</v>
      </c>
      <c r="F959" s="40">
        <v>11.69</v>
      </c>
      <c r="G959" s="57">
        <f t="shared" si="202"/>
        <v>14.81</v>
      </c>
      <c r="H959" s="29">
        <f t="shared" si="203"/>
        <v>3017.68</v>
      </c>
    </row>
    <row r="960" spans="1:8" ht="31.5" outlineLevel="2" x14ac:dyDescent="0.25">
      <c r="A960" s="27" t="s">
        <v>1704</v>
      </c>
      <c r="B960" s="27" t="s">
        <v>679</v>
      </c>
      <c r="C960" s="28" t="s">
        <v>680</v>
      </c>
      <c r="D960" s="27" t="s">
        <v>74</v>
      </c>
      <c r="E960" s="153">
        <v>4838.16</v>
      </c>
      <c r="F960" s="40">
        <v>8.09</v>
      </c>
      <c r="G960" s="57">
        <f t="shared" si="202"/>
        <v>10.25</v>
      </c>
      <c r="H960" s="29">
        <f t="shared" si="203"/>
        <v>49591.14</v>
      </c>
    </row>
    <row r="961" spans="1:8" ht="31.5" outlineLevel="2" x14ac:dyDescent="0.25">
      <c r="A961" s="27" t="s">
        <v>1705</v>
      </c>
      <c r="B961" s="27" t="s">
        <v>734</v>
      </c>
      <c r="C961" s="28" t="s">
        <v>735</v>
      </c>
      <c r="D961" s="27" t="s">
        <v>74</v>
      </c>
      <c r="E961" s="153">
        <v>101.8</v>
      </c>
      <c r="F961" s="40">
        <v>7.23</v>
      </c>
      <c r="G961" s="57">
        <f t="shared" si="202"/>
        <v>9.16</v>
      </c>
      <c r="H961" s="29">
        <f t="shared" si="203"/>
        <v>932.48</v>
      </c>
    </row>
    <row r="962" spans="1:8" ht="31.5" outlineLevel="2" x14ac:dyDescent="0.25">
      <c r="A962" s="27" t="s">
        <v>1706</v>
      </c>
      <c r="B962" s="27" t="s">
        <v>1438</v>
      </c>
      <c r="C962" s="28" t="s">
        <v>1426</v>
      </c>
      <c r="D962" s="27" t="s">
        <v>74</v>
      </c>
      <c r="E962" s="153">
        <v>1872</v>
      </c>
      <c r="F962" s="40">
        <v>10.220000000000001</v>
      </c>
      <c r="G962" s="57">
        <f t="shared" si="202"/>
        <v>12.95</v>
      </c>
      <c r="H962" s="29">
        <f t="shared" si="203"/>
        <v>24242.400000000001</v>
      </c>
    </row>
    <row r="963" spans="1:8" ht="31.5" outlineLevel="2" x14ac:dyDescent="0.25">
      <c r="A963" s="27" t="s">
        <v>1707</v>
      </c>
      <c r="B963" s="27" t="s">
        <v>679</v>
      </c>
      <c r="C963" s="28" t="s">
        <v>680</v>
      </c>
      <c r="D963" s="27" t="s">
        <v>74</v>
      </c>
      <c r="E963" s="153">
        <v>3772</v>
      </c>
      <c r="F963" s="40">
        <v>8.09</v>
      </c>
      <c r="G963" s="57">
        <f t="shared" si="202"/>
        <v>10.25</v>
      </c>
      <c r="H963" s="29">
        <f t="shared" si="203"/>
        <v>38663</v>
      </c>
    </row>
    <row r="964" spans="1:8" ht="31.5" outlineLevel="2" x14ac:dyDescent="0.25">
      <c r="A964" s="27" t="s">
        <v>1708</v>
      </c>
      <c r="B964" s="27" t="s">
        <v>681</v>
      </c>
      <c r="C964" s="28" t="s">
        <v>682</v>
      </c>
      <c r="D964" s="27" t="s">
        <v>40</v>
      </c>
      <c r="E964" s="153">
        <v>905.83</v>
      </c>
      <c r="F964" s="40">
        <v>56.62</v>
      </c>
      <c r="G964" s="57">
        <f t="shared" si="202"/>
        <v>71.75</v>
      </c>
      <c r="H964" s="29">
        <f t="shared" si="203"/>
        <v>64993.3</v>
      </c>
    </row>
    <row r="965" spans="1:8" ht="47.25" outlineLevel="2" x14ac:dyDescent="0.25">
      <c r="A965" s="27" t="s">
        <v>1709</v>
      </c>
      <c r="B965" s="27" t="s">
        <v>1440</v>
      </c>
      <c r="C965" s="28" t="s">
        <v>1428</v>
      </c>
      <c r="D965" s="27" t="s">
        <v>36</v>
      </c>
      <c r="E965" s="153">
        <v>764</v>
      </c>
      <c r="F965" s="40">
        <v>69.44</v>
      </c>
      <c r="G965" s="57">
        <f t="shared" si="202"/>
        <v>88</v>
      </c>
      <c r="H965" s="29">
        <f t="shared" si="203"/>
        <v>67232</v>
      </c>
    </row>
    <row r="966" spans="1:8" ht="31.5" outlineLevel="2" x14ac:dyDescent="0.25">
      <c r="A966" s="27" t="s">
        <v>1710</v>
      </c>
      <c r="B966" s="27">
        <v>1527</v>
      </c>
      <c r="C966" s="28" t="s">
        <v>861</v>
      </c>
      <c r="D966" s="27" t="s">
        <v>55</v>
      </c>
      <c r="E966" s="153">
        <v>63.19</v>
      </c>
      <c r="F966" s="57">
        <v>391.31</v>
      </c>
      <c r="G966" s="57">
        <f t="shared" si="202"/>
        <v>495.9</v>
      </c>
      <c r="H966" s="29">
        <f t="shared" si="203"/>
        <v>31335.919999999998</v>
      </c>
    </row>
    <row r="967" spans="1:8" ht="31.5" outlineLevel="2" x14ac:dyDescent="0.25">
      <c r="A967" s="27" t="s">
        <v>1711</v>
      </c>
      <c r="B967" s="27" t="s">
        <v>1391</v>
      </c>
      <c r="C967" s="28" t="s">
        <v>1382</v>
      </c>
      <c r="D967" s="27" t="s">
        <v>55</v>
      </c>
      <c r="E967" s="153">
        <v>63.19</v>
      </c>
      <c r="F967" s="40">
        <v>24.5</v>
      </c>
      <c r="G967" s="57">
        <f t="shared" si="202"/>
        <v>31.04</v>
      </c>
      <c r="H967" s="29">
        <f t="shared" si="203"/>
        <v>1961.41</v>
      </c>
    </row>
    <row r="968" spans="1:8" ht="31.5" outlineLevel="2" x14ac:dyDescent="0.25">
      <c r="A968" s="27" t="s">
        <v>1712</v>
      </c>
      <c r="B968" s="27" t="s">
        <v>675</v>
      </c>
      <c r="C968" s="28" t="s">
        <v>676</v>
      </c>
      <c r="D968" s="27" t="s">
        <v>74</v>
      </c>
      <c r="E968" s="153">
        <v>792.09</v>
      </c>
      <c r="F968" s="40">
        <v>11.69</v>
      </c>
      <c r="G968" s="57">
        <f t="shared" si="202"/>
        <v>14.81</v>
      </c>
      <c r="H968" s="29">
        <f t="shared" si="203"/>
        <v>11730.85</v>
      </c>
    </row>
    <row r="969" spans="1:8" ht="31.5" outlineLevel="2" x14ac:dyDescent="0.25">
      <c r="A969" s="27" t="s">
        <v>1713</v>
      </c>
      <c r="B969" s="27" t="s">
        <v>677</v>
      </c>
      <c r="C969" s="28" t="s">
        <v>678</v>
      </c>
      <c r="D969" s="27" t="s">
        <v>74</v>
      </c>
      <c r="E969" s="153">
        <v>1805.36</v>
      </c>
      <c r="F969" s="40">
        <v>9.9</v>
      </c>
      <c r="G969" s="57">
        <f t="shared" si="202"/>
        <v>12.54</v>
      </c>
      <c r="H969" s="29">
        <f t="shared" si="203"/>
        <v>22639.21</v>
      </c>
    </row>
    <row r="970" spans="1:8" ht="31.5" outlineLevel="2" x14ac:dyDescent="0.25">
      <c r="A970" s="27" t="s">
        <v>1714</v>
      </c>
      <c r="B970" s="27" t="s">
        <v>1438</v>
      </c>
      <c r="C970" s="28" t="s">
        <v>1426</v>
      </c>
      <c r="D970" s="27" t="s">
        <v>74</v>
      </c>
      <c r="E970" s="153">
        <v>6</v>
      </c>
      <c r="F970" s="40">
        <v>10.220000000000001</v>
      </c>
      <c r="G970" s="57">
        <f t="shared" si="202"/>
        <v>12.95</v>
      </c>
      <c r="H970" s="29">
        <f t="shared" si="203"/>
        <v>77.7</v>
      </c>
    </row>
    <row r="971" spans="1:8" ht="31.5" outlineLevel="2" x14ac:dyDescent="0.25">
      <c r="A971" s="27" t="s">
        <v>1715</v>
      </c>
      <c r="B971" s="27" t="s">
        <v>679</v>
      </c>
      <c r="C971" s="28" t="s">
        <v>680</v>
      </c>
      <c r="D971" s="27" t="s">
        <v>74</v>
      </c>
      <c r="E971" s="153">
        <v>633.36</v>
      </c>
      <c r="F971" s="40">
        <v>8.09</v>
      </c>
      <c r="G971" s="57">
        <f t="shared" si="202"/>
        <v>10.25</v>
      </c>
      <c r="H971" s="29">
        <f t="shared" si="203"/>
        <v>6491.94</v>
      </c>
    </row>
    <row r="972" spans="1:8" ht="31.5" outlineLevel="2" x14ac:dyDescent="0.25">
      <c r="A972" s="27" t="s">
        <v>1716</v>
      </c>
      <c r="B972" s="27" t="s">
        <v>734</v>
      </c>
      <c r="C972" s="28" t="s">
        <v>735</v>
      </c>
      <c r="D972" s="27" t="s">
        <v>74</v>
      </c>
      <c r="E972" s="153">
        <v>664.4</v>
      </c>
      <c r="F972" s="40">
        <v>7.23</v>
      </c>
      <c r="G972" s="57">
        <f t="shared" si="202"/>
        <v>9.16</v>
      </c>
      <c r="H972" s="29">
        <f t="shared" si="203"/>
        <v>6085.9</v>
      </c>
    </row>
    <row r="973" spans="1:8" ht="31.5" outlineLevel="2" x14ac:dyDescent="0.25">
      <c r="A973" s="27" t="s">
        <v>1717</v>
      </c>
      <c r="B973" s="27" t="s">
        <v>1437</v>
      </c>
      <c r="C973" s="28" t="s">
        <v>1425</v>
      </c>
      <c r="D973" s="27" t="s">
        <v>74</v>
      </c>
      <c r="E973" s="153">
        <v>111.86</v>
      </c>
      <c r="F973" s="40">
        <v>6.73</v>
      </c>
      <c r="G973" s="57">
        <f t="shared" si="202"/>
        <v>8.52</v>
      </c>
      <c r="H973" s="29">
        <f t="shared" si="203"/>
        <v>953.04</v>
      </c>
    </row>
    <row r="974" spans="1:8" ht="31.5" outlineLevel="2" x14ac:dyDescent="0.25">
      <c r="A974" s="27" t="s">
        <v>1718</v>
      </c>
      <c r="B974" s="27" t="s">
        <v>1485</v>
      </c>
      <c r="C974" s="28" t="s">
        <v>1474</v>
      </c>
      <c r="D974" s="27" t="s">
        <v>40</v>
      </c>
      <c r="E974" s="153">
        <v>643.29999999999995</v>
      </c>
      <c r="F974" s="40">
        <v>63.29</v>
      </c>
      <c r="G974" s="57">
        <f t="shared" si="202"/>
        <v>80.2</v>
      </c>
      <c r="H974" s="29">
        <f t="shared" si="203"/>
        <v>51592.66</v>
      </c>
    </row>
    <row r="975" spans="1:8" ht="31.5" outlineLevel="2" x14ac:dyDescent="0.25">
      <c r="A975" s="27" t="s">
        <v>1719</v>
      </c>
      <c r="B975" s="27">
        <v>1527</v>
      </c>
      <c r="C975" s="28" t="s">
        <v>861</v>
      </c>
      <c r="D975" s="27" t="s">
        <v>55</v>
      </c>
      <c r="E975" s="153">
        <v>38.909999999999997</v>
      </c>
      <c r="F975" s="57">
        <v>391.31</v>
      </c>
      <c r="G975" s="57">
        <f t="shared" si="202"/>
        <v>495.9</v>
      </c>
      <c r="H975" s="29">
        <f t="shared" si="203"/>
        <v>19295.46</v>
      </c>
    </row>
    <row r="976" spans="1:8" ht="31.5" outlineLevel="2" x14ac:dyDescent="0.25">
      <c r="A976" s="27" t="s">
        <v>1720</v>
      </c>
      <c r="B976" s="27" t="s">
        <v>1391</v>
      </c>
      <c r="C976" s="28" t="s">
        <v>1382</v>
      </c>
      <c r="D976" s="27" t="s">
        <v>55</v>
      </c>
      <c r="E976" s="153">
        <v>38.909999999999997</v>
      </c>
      <c r="F976" s="40">
        <v>24.5</v>
      </c>
      <c r="G976" s="57">
        <f t="shared" si="202"/>
        <v>31.04</v>
      </c>
      <c r="H976" s="29">
        <f t="shared" si="203"/>
        <v>1207.76</v>
      </c>
    </row>
    <row r="977" spans="1:8" ht="47.25" outlineLevel="2" x14ac:dyDescent="0.25">
      <c r="A977" s="27" t="s">
        <v>1721</v>
      </c>
      <c r="B977" s="27" t="s">
        <v>683</v>
      </c>
      <c r="C977" s="28" t="s">
        <v>75</v>
      </c>
      <c r="D977" s="27" t="s">
        <v>74</v>
      </c>
      <c r="E977" s="153">
        <v>1528.82</v>
      </c>
      <c r="F977" s="40">
        <v>11.74</v>
      </c>
      <c r="G977" s="57">
        <f t="shared" si="202"/>
        <v>14.87</v>
      </c>
      <c r="H977" s="29">
        <f t="shared" si="203"/>
        <v>22733.55</v>
      </c>
    </row>
    <row r="978" spans="1:8" ht="47.25" outlineLevel="2" x14ac:dyDescent="0.25">
      <c r="A978" s="27" t="s">
        <v>1722</v>
      </c>
      <c r="B978" s="27" t="s">
        <v>684</v>
      </c>
      <c r="C978" s="28" t="s">
        <v>76</v>
      </c>
      <c r="D978" s="27" t="s">
        <v>74</v>
      </c>
      <c r="E978" s="153">
        <v>4625.2700000000004</v>
      </c>
      <c r="F978" s="40">
        <v>8.0299999999999994</v>
      </c>
      <c r="G978" s="57">
        <f t="shared" si="202"/>
        <v>10.17</v>
      </c>
      <c r="H978" s="29">
        <f t="shared" si="203"/>
        <v>47038.99</v>
      </c>
    </row>
    <row r="979" spans="1:8" ht="31.5" outlineLevel="2" x14ac:dyDescent="0.25">
      <c r="A979" s="27" t="s">
        <v>1723</v>
      </c>
      <c r="B979" s="27" t="s">
        <v>1486</v>
      </c>
      <c r="C979" s="28" t="s">
        <v>1475</v>
      </c>
      <c r="D979" s="27" t="s">
        <v>40</v>
      </c>
      <c r="E979" s="153">
        <v>1031.6300000000001</v>
      </c>
      <c r="F979" s="40">
        <v>49.3</v>
      </c>
      <c r="G979" s="57">
        <f t="shared" si="202"/>
        <v>62.47</v>
      </c>
      <c r="H979" s="29">
        <f t="shared" si="203"/>
        <v>64445.919999999998</v>
      </c>
    </row>
    <row r="980" spans="1:8" ht="31.5" outlineLevel="2" x14ac:dyDescent="0.25">
      <c r="A980" s="27" t="s">
        <v>1724</v>
      </c>
      <c r="B980" s="27">
        <v>1527</v>
      </c>
      <c r="C980" s="28" t="s">
        <v>861</v>
      </c>
      <c r="D980" s="27" t="s">
        <v>55</v>
      </c>
      <c r="E980" s="153">
        <v>71.709999999999994</v>
      </c>
      <c r="F980" s="57">
        <v>391.31</v>
      </c>
      <c r="G980" s="57">
        <f t="shared" si="202"/>
        <v>495.9</v>
      </c>
      <c r="H980" s="29">
        <f t="shared" si="203"/>
        <v>35560.980000000003</v>
      </c>
    </row>
    <row r="981" spans="1:8" ht="31.5" outlineLevel="2" x14ac:dyDescent="0.25">
      <c r="A981" s="27" t="s">
        <v>1725</v>
      </c>
      <c r="B981" s="27" t="s">
        <v>1391</v>
      </c>
      <c r="C981" s="28" t="s">
        <v>1382</v>
      </c>
      <c r="D981" s="27" t="s">
        <v>55</v>
      </c>
      <c r="E981" s="153">
        <v>70.709999999999994</v>
      </c>
      <c r="F981" s="40">
        <v>24.5</v>
      </c>
      <c r="G981" s="57">
        <f t="shared" si="202"/>
        <v>31.04</v>
      </c>
      <c r="H981" s="29">
        <f t="shared" si="203"/>
        <v>2194.83</v>
      </c>
    </row>
    <row r="982" spans="1:8" ht="47.25" outlineLevel="2" x14ac:dyDescent="0.25">
      <c r="A982" s="27" t="s">
        <v>1726</v>
      </c>
      <c r="B982" s="27" t="s">
        <v>683</v>
      </c>
      <c r="C982" s="28" t="s">
        <v>75</v>
      </c>
      <c r="D982" s="27" t="s">
        <v>74</v>
      </c>
      <c r="E982" s="153">
        <v>940.09</v>
      </c>
      <c r="F982" s="40">
        <v>11.74</v>
      </c>
      <c r="G982" s="57">
        <f t="shared" si="202"/>
        <v>14.87</v>
      </c>
      <c r="H982" s="29">
        <f t="shared" si="203"/>
        <v>13979.13</v>
      </c>
    </row>
    <row r="983" spans="1:8" ht="47.25" outlineLevel="2" x14ac:dyDescent="0.25">
      <c r="A983" s="27" t="s">
        <v>1727</v>
      </c>
      <c r="B983" s="27" t="s">
        <v>1487</v>
      </c>
      <c r="C983" s="28" t="s">
        <v>1476</v>
      </c>
      <c r="D983" s="27" t="s">
        <v>74</v>
      </c>
      <c r="E983" s="153">
        <v>2317.09</v>
      </c>
      <c r="F983" s="40">
        <v>9.8800000000000008</v>
      </c>
      <c r="G983" s="57">
        <f t="shared" si="202"/>
        <v>12.52</v>
      </c>
      <c r="H983" s="29">
        <f t="shared" si="203"/>
        <v>29009.96</v>
      </c>
    </row>
    <row r="984" spans="1:8" ht="47.25" outlineLevel="2" x14ac:dyDescent="0.25">
      <c r="A984" s="27" t="s">
        <v>1728</v>
      </c>
      <c r="B984" s="27" t="s">
        <v>684</v>
      </c>
      <c r="C984" s="28" t="s">
        <v>76</v>
      </c>
      <c r="D984" s="27" t="s">
        <v>74</v>
      </c>
      <c r="E984" s="153">
        <v>158.72999999999999</v>
      </c>
      <c r="F984" s="40">
        <v>8.0299999999999994</v>
      </c>
      <c r="G984" s="57">
        <f t="shared" si="202"/>
        <v>10.17</v>
      </c>
      <c r="H984" s="29">
        <f t="shared" si="203"/>
        <v>1614.28</v>
      </c>
    </row>
    <row r="985" spans="1:8" ht="47.25" outlineLevel="2" x14ac:dyDescent="0.25">
      <c r="A985" s="27" t="s">
        <v>1729</v>
      </c>
      <c r="B985" s="27" t="s">
        <v>685</v>
      </c>
      <c r="C985" s="28" t="s">
        <v>686</v>
      </c>
      <c r="D985" s="27" t="s">
        <v>74</v>
      </c>
      <c r="E985" s="153">
        <v>312.64</v>
      </c>
      <c r="F985" s="40">
        <v>7.12</v>
      </c>
      <c r="G985" s="57">
        <f t="shared" si="202"/>
        <v>9.02</v>
      </c>
      <c r="H985" s="29">
        <f t="shared" si="203"/>
        <v>2820.01</v>
      </c>
    </row>
    <row r="986" spans="1:8" ht="47.25" outlineLevel="2" x14ac:dyDescent="0.25">
      <c r="A986" s="27" t="s">
        <v>1730</v>
      </c>
      <c r="B986" s="27" t="s">
        <v>687</v>
      </c>
      <c r="C986" s="28" t="s">
        <v>688</v>
      </c>
      <c r="D986" s="27" t="s">
        <v>74</v>
      </c>
      <c r="E986" s="153">
        <v>45</v>
      </c>
      <c r="F986" s="40">
        <v>6.57</v>
      </c>
      <c r="G986" s="57">
        <f t="shared" si="202"/>
        <v>8.32</v>
      </c>
      <c r="H986" s="29">
        <f t="shared" si="203"/>
        <v>374.4</v>
      </c>
    </row>
    <row r="987" spans="1:8" outlineLevel="2" x14ac:dyDescent="0.25">
      <c r="A987" s="27" t="s">
        <v>1731</v>
      </c>
      <c r="B987" s="27" t="s">
        <v>689</v>
      </c>
      <c r="C987" s="28" t="s">
        <v>690</v>
      </c>
      <c r="D987" s="27" t="s">
        <v>74</v>
      </c>
      <c r="E987" s="153">
        <v>23886.639999999999</v>
      </c>
      <c r="F987" s="40">
        <v>6.48</v>
      </c>
      <c r="G987" s="57">
        <f t="shared" si="202"/>
        <v>8.2100000000000009</v>
      </c>
      <c r="H987" s="29">
        <f t="shared" si="203"/>
        <v>196109.31</v>
      </c>
    </row>
    <row r="988" spans="1:8" outlineLevel="2" x14ac:dyDescent="0.25">
      <c r="A988" s="27" t="s">
        <v>1732</v>
      </c>
      <c r="B988" s="27" t="s">
        <v>691</v>
      </c>
      <c r="C988" s="28" t="s">
        <v>692</v>
      </c>
      <c r="D988" s="27" t="s">
        <v>74</v>
      </c>
      <c r="E988" s="153">
        <v>23886.639999999999</v>
      </c>
      <c r="F988" s="40">
        <v>2.4700000000000002</v>
      </c>
      <c r="G988" s="57">
        <f t="shared" si="202"/>
        <v>3.13</v>
      </c>
      <c r="H988" s="29">
        <f t="shared" si="203"/>
        <v>74765.179999999993</v>
      </c>
    </row>
    <row r="989" spans="1:8" ht="47.25" outlineLevel="2" x14ac:dyDescent="0.25">
      <c r="A989" s="27" t="s">
        <v>1733</v>
      </c>
      <c r="B989" s="27" t="s">
        <v>693</v>
      </c>
      <c r="C989" s="28" t="s">
        <v>694</v>
      </c>
      <c r="D989" s="27" t="s">
        <v>40</v>
      </c>
      <c r="E989" s="153">
        <v>2768.62</v>
      </c>
      <c r="F989" s="40">
        <v>15.3</v>
      </c>
      <c r="G989" s="57">
        <f t="shared" si="202"/>
        <v>19.38</v>
      </c>
      <c r="H989" s="29">
        <f t="shared" si="203"/>
        <v>53655.85</v>
      </c>
    </row>
    <row r="990" spans="1:8" outlineLevel="2" x14ac:dyDescent="0.25">
      <c r="A990" s="27" t="s">
        <v>1734</v>
      </c>
      <c r="B990" s="27" t="s">
        <v>1394</v>
      </c>
      <c r="C990" s="28" t="s">
        <v>1385</v>
      </c>
      <c r="D990" s="27" t="s">
        <v>74</v>
      </c>
      <c r="E990" s="153">
        <v>100.04</v>
      </c>
      <c r="F990" s="40">
        <v>5.76</v>
      </c>
      <c r="G990" s="57">
        <f t="shared" si="202"/>
        <v>7.29</v>
      </c>
      <c r="H990" s="29">
        <f t="shared" si="203"/>
        <v>729.29</v>
      </c>
    </row>
    <row r="991" spans="1:8" outlineLevel="2" x14ac:dyDescent="0.25">
      <c r="A991" s="27"/>
      <c r="B991" s="27"/>
      <c r="C991" s="31" t="s">
        <v>12</v>
      </c>
      <c r="D991" s="51"/>
      <c r="E991" s="154"/>
      <c r="F991" s="32"/>
      <c r="G991" s="56"/>
      <c r="H991" s="33">
        <f>SUM(H949:H990)</f>
        <v>1071615.25</v>
      </c>
    </row>
    <row r="992" spans="1:8" outlineLevel="2" x14ac:dyDescent="0.25">
      <c r="A992" s="38" t="s">
        <v>756</v>
      </c>
      <c r="B992" s="38"/>
      <c r="C992" s="39" t="s">
        <v>1735</v>
      </c>
      <c r="D992" s="38"/>
      <c r="E992" s="161"/>
      <c r="F992" s="41"/>
      <c r="G992" s="80"/>
      <c r="H992" s="43"/>
    </row>
    <row r="993" spans="1:8" ht="31.5" outlineLevel="2" x14ac:dyDescent="0.25">
      <c r="A993" s="27" t="s">
        <v>757</v>
      </c>
      <c r="B993" s="27" t="s">
        <v>1481</v>
      </c>
      <c r="C993" s="28" t="s">
        <v>1470</v>
      </c>
      <c r="D993" s="27" t="s">
        <v>55</v>
      </c>
      <c r="E993" s="153">
        <v>8.8800000000000008</v>
      </c>
      <c r="F993" s="40">
        <v>65.56</v>
      </c>
      <c r="G993" s="57">
        <f t="shared" si="202"/>
        <v>83.08</v>
      </c>
      <c r="H993" s="29">
        <f t="shared" ref="H993:H1012" si="204">TRUNC((G993*E993),2)</f>
        <v>737.75</v>
      </c>
    </row>
    <row r="994" spans="1:8" ht="31.5" outlineLevel="2" x14ac:dyDescent="0.25">
      <c r="A994" s="27" t="s">
        <v>1736</v>
      </c>
      <c r="B994" s="27" t="s">
        <v>1431</v>
      </c>
      <c r="C994" s="28" t="s">
        <v>1420</v>
      </c>
      <c r="D994" s="27" t="s">
        <v>55</v>
      </c>
      <c r="E994" s="153">
        <v>5.69</v>
      </c>
      <c r="F994" s="40">
        <v>86.14</v>
      </c>
      <c r="G994" s="57">
        <f t="shared" si="202"/>
        <v>109.16</v>
      </c>
      <c r="H994" s="29">
        <f t="shared" si="204"/>
        <v>621.12</v>
      </c>
    </row>
    <row r="995" spans="1:8" outlineLevel="2" x14ac:dyDescent="0.25">
      <c r="A995" s="27" t="s">
        <v>1737</v>
      </c>
      <c r="B995" s="27" t="s">
        <v>1387</v>
      </c>
      <c r="C995" s="28" t="s">
        <v>1379</v>
      </c>
      <c r="D995" s="27" t="s">
        <v>55</v>
      </c>
      <c r="E995" s="153">
        <v>20.41</v>
      </c>
      <c r="F995" s="40">
        <v>17.809999999999999</v>
      </c>
      <c r="G995" s="57">
        <f t="shared" si="202"/>
        <v>22.57</v>
      </c>
      <c r="H995" s="29">
        <f t="shared" si="204"/>
        <v>460.65</v>
      </c>
    </row>
    <row r="996" spans="1:8" ht="31.5" outlineLevel="2" x14ac:dyDescent="0.25">
      <c r="A996" s="27" t="s">
        <v>1738</v>
      </c>
      <c r="B996" s="27" t="s">
        <v>1397</v>
      </c>
      <c r="C996" s="28" t="s">
        <v>1395</v>
      </c>
      <c r="D996" s="27" t="s">
        <v>1396</v>
      </c>
      <c r="E996" s="153">
        <v>306.14999999999998</v>
      </c>
      <c r="F996" s="40">
        <v>0.55000000000000004</v>
      </c>
      <c r="G996" s="57">
        <f t="shared" si="202"/>
        <v>0.69</v>
      </c>
      <c r="H996" s="29">
        <f t="shared" ref="H996:H997" si="205">TRUNC((G996*E996),2)</f>
        <v>211.24</v>
      </c>
    </row>
    <row r="997" spans="1:8" ht="31.5" outlineLevel="2" x14ac:dyDescent="0.25">
      <c r="A997" s="27" t="s">
        <v>1739</v>
      </c>
      <c r="B997" s="27">
        <v>97083</v>
      </c>
      <c r="C997" s="28" t="s">
        <v>969</v>
      </c>
      <c r="D997" s="27" t="s">
        <v>40</v>
      </c>
      <c r="E997" s="153">
        <v>62.61</v>
      </c>
      <c r="F997" s="40">
        <v>2.25</v>
      </c>
      <c r="G997" s="57">
        <f t="shared" si="202"/>
        <v>2.85</v>
      </c>
      <c r="H997" s="29">
        <f t="shared" si="205"/>
        <v>178.43</v>
      </c>
    </row>
    <row r="998" spans="1:8" ht="31.5" outlineLevel="2" x14ac:dyDescent="0.25">
      <c r="A998" s="27" t="s">
        <v>1740</v>
      </c>
      <c r="B998" s="27" t="s">
        <v>1625</v>
      </c>
      <c r="C998" s="28" t="s">
        <v>1624</v>
      </c>
      <c r="D998" s="27" t="s">
        <v>55</v>
      </c>
      <c r="E998" s="153">
        <v>3.13</v>
      </c>
      <c r="F998" s="40">
        <v>243.76</v>
      </c>
      <c r="G998" s="57">
        <f t="shared" si="202"/>
        <v>308.91000000000003</v>
      </c>
      <c r="H998" s="29">
        <f t="shared" si="204"/>
        <v>966.88</v>
      </c>
    </row>
    <row r="999" spans="1:8" ht="31.5" outlineLevel="2" x14ac:dyDescent="0.25">
      <c r="A999" s="27" t="s">
        <v>1741</v>
      </c>
      <c r="B999" s="27" t="s">
        <v>1434</v>
      </c>
      <c r="C999" s="28" t="s">
        <v>1422</v>
      </c>
      <c r="D999" s="27" t="s">
        <v>40</v>
      </c>
      <c r="E999" s="153">
        <v>10.34</v>
      </c>
      <c r="F999" s="40">
        <v>28.13</v>
      </c>
      <c r="G999" s="57">
        <f t="shared" si="202"/>
        <v>35.64</v>
      </c>
      <c r="H999" s="29">
        <f t="shared" si="204"/>
        <v>368.51</v>
      </c>
    </row>
    <row r="1000" spans="1:8" ht="31.5" outlineLevel="2" x14ac:dyDescent="0.25">
      <c r="A1000" s="27" t="s">
        <v>1742</v>
      </c>
      <c r="B1000" s="27" t="s">
        <v>1389</v>
      </c>
      <c r="C1000" s="28" t="s">
        <v>967</v>
      </c>
      <c r="D1000" s="27" t="s">
        <v>40</v>
      </c>
      <c r="E1000" s="153">
        <v>52.26</v>
      </c>
      <c r="F1000" s="40">
        <v>4.75</v>
      </c>
      <c r="G1000" s="57">
        <f t="shared" si="202"/>
        <v>6.01</v>
      </c>
      <c r="H1000" s="29">
        <f t="shared" si="204"/>
        <v>314.08</v>
      </c>
    </row>
    <row r="1001" spans="1:8" ht="31.5" outlineLevel="2" x14ac:dyDescent="0.25">
      <c r="A1001" s="27" t="s">
        <v>1743</v>
      </c>
      <c r="B1001" s="27">
        <v>1527</v>
      </c>
      <c r="C1001" s="28" t="s">
        <v>861</v>
      </c>
      <c r="D1001" s="27" t="s">
        <v>55</v>
      </c>
      <c r="E1001" s="153">
        <v>5.03</v>
      </c>
      <c r="F1001" s="57">
        <v>391.31</v>
      </c>
      <c r="G1001" s="57">
        <f t="shared" si="202"/>
        <v>495.9</v>
      </c>
      <c r="H1001" s="29">
        <f t="shared" si="204"/>
        <v>2494.37</v>
      </c>
    </row>
    <row r="1002" spans="1:8" ht="31.5" outlineLevel="2" x14ac:dyDescent="0.25">
      <c r="A1002" s="27" t="s">
        <v>1744</v>
      </c>
      <c r="B1002" s="27" t="s">
        <v>1391</v>
      </c>
      <c r="C1002" s="28" t="s">
        <v>1382</v>
      </c>
      <c r="D1002" s="27" t="s">
        <v>55</v>
      </c>
      <c r="E1002" s="153">
        <v>5.03</v>
      </c>
      <c r="F1002" s="40">
        <v>24.5</v>
      </c>
      <c r="G1002" s="57">
        <f t="shared" si="202"/>
        <v>31.04</v>
      </c>
      <c r="H1002" s="29">
        <f t="shared" si="204"/>
        <v>156.13</v>
      </c>
    </row>
    <row r="1003" spans="1:8" ht="31.5" outlineLevel="2" x14ac:dyDescent="0.25">
      <c r="A1003" s="27" t="s">
        <v>1745</v>
      </c>
      <c r="B1003" s="27" t="s">
        <v>675</v>
      </c>
      <c r="C1003" s="28" t="s">
        <v>676</v>
      </c>
      <c r="D1003" s="27" t="s">
        <v>74</v>
      </c>
      <c r="E1003" s="153">
        <v>208.55</v>
      </c>
      <c r="F1003" s="40">
        <v>11.69</v>
      </c>
      <c r="G1003" s="57">
        <f t="shared" si="202"/>
        <v>14.81</v>
      </c>
      <c r="H1003" s="29">
        <f t="shared" si="204"/>
        <v>3088.62</v>
      </c>
    </row>
    <row r="1004" spans="1:8" ht="31.5" outlineLevel="2" x14ac:dyDescent="0.25">
      <c r="A1004" s="27" t="s">
        <v>1746</v>
      </c>
      <c r="B1004" s="27" t="s">
        <v>681</v>
      </c>
      <c r="C1004" s="28" t="s">
        <v>682</v>
      </c>
      <c r="D1004" s="27" t="s">
        <v>40</v>
      </c>
      <c r="E1004" s="153">
        <v>10.34</v>
      </c>
      <c r="F1004" s="40">
        <v>56.62</v>
      </c>
      <c r="G1004" s="57">
        <f t="shared" si="202"/>
        <v>71.75</v>
      </c>
      <c r="H1004" s="29">
        <f t="shared" si="204"/>
        <v>741.89</v>
      </c>
    </row>
    <row r="1005" spans="1:8" ht="31.5" outlineLevel="2" x14ac:dyDescent="0.25">
      <c r="A1005" s="27" t="s">
        <v>1747</v>
      </c>
      <c r="B1005" s="27">
        <v>1527</v>
      </c>
      <c r="C1005" s="28" t="s">
        <v>861</v>
      </c>
      <c r="D1005" s="27" t="s">
        <v>55</v>
      </c>
      <c r="E1005" s="153">
        <v>5.17</v>
      </c>
      <c r="F1005" s="57">
        <v>391.31</v>
      </c>
      <c r="G1005" s="57">
        <f t="shared" si="202"/>
        <v>495.9</v>
      </c>
      <c r="H1005" s="29">
        <f t="shared" si="204"/>
        <v>2563.8000000000002</v>
      </c>
    </row>
    <row r="1006" spans="1:8" ht="31.5" outlineLevel="2" x14ac:dyDescent="0.25">
      <c r="A1006" s="27" t="s">
        <v>1748</v>
      </c>
      <c r="B1006" s="27" t="s">
        <v>1391</v>
      </c>
      <c r="C1006" s="28" t="s">
        <v>1382</v>
      </c>
      <c r="D1006" s="27" t="s">
        <v>55</v>
      </c>
      <c r="E1006" s="153">
        <v>5.17</v>
      </c>
      <c r="F1006" s="40">
        <v>24.5</v>
      </c>
      <c r="G1006" s="57">
        <f t="shared" si="202"/>
        <v>31.04</v>
      </c>
      <c r="H1006" s="29">
        <f t="shared" si="204"/>
        <v>160.47</v>
      </c>
    </row>
    <row r="1007" spans="1:8" ht="31.5" outlineLevel="2" x14ac:dyDescent="0.25">
      <c r="A1007" s="27" t="s">
        <v>1749</v>
      </c>
      <c r="B1007" s="27" t="s">
        <v>675</v>
      </c>
      <c r="C1007" s="28" t="s">
        <v>676</v>
      </c>
      <c r="D1007" s="27" t="s">
        <v>74</v>
      </c>
      <c r="E1007" s="153">
        <v>54.55</v>
      </c>
      <c r="F1007" s="40">
        <v>11.69</v>
      </c>
      <c r="G1007" s="57">
        <f t="shared" si="202"/>
        <v>14.81</v>
      </c>
      <c r="H1007" s="29">
        <f t="shared" si="204"/>
        <v>807.88</v>
      </c>
    </row>
    <row r="1008" spans="1:8" ht="31.5" outlineLevel="2" x14ac:dyDescent="0.25">
      <c r="A1008" s="27" t="s">
        <v>1750</v>
      </c>
      <c r="B1008" s="27" t="s">
        <v>677</v>
      </c>
      <c r="C1008" s="28" t="s">
        <v>678</v>
      </c>
      <c r="D1008" s="27" t="s">
        <v>74</v>
      </c>
      <c r="E1008" s="153">
        <v>107.45</v>
      </c>
      <c r="F1008" s="40">
        <v>9.9</v>
      </c>
      <c r="G1008" s="57">
        <f t="shared" si="202"/>
        <v>12.54</v>
      </c>
      <c r="H1008" s="29">
        <f t="shared" si="204"/>
        <v>1347.42</v>
      </c>
    </row>
    <row r="1009" spans="1:8" outlineLevel="2" x14ac:dyDescent="0.25">
      <c r="A1009" s="27" t="s">
        <v>1751</v>
      </c>
      <c r="B1009" s="27" t="s">
        <v>689</v>
      </c>
      <c r="C1009" s="28" t="s">
        <v>690</v>
      </c>
      <c r="D1009" s="27" t="s">
        <v>74</v>
      </c>
      <c r="E1009" s="153">
        <v>1266.26</v>
      </c>
      <c r="F1009" s="40">
        <v>6.48</v>
      </c>
      <c r="G1009" s="57">
        <f t="shared" si="202"/>
        <v>8.2100000000000009</v>
      </c>
      <c r="H1009" s="29">
        <f t="shared" si="204"/>
        <v>10395.99</v>
      </c>
    </row>
    <row r="1010" spans="1:8" outlineLevel="2" x14ac:dyDescent="0.25">
      <c r="A1010" s="27" t="s">
        <v>1752</v>
      </c>
      <c r="B1010" s="27" t="s">
        <v>691</v>
      </c>
      <c r="C1010" s="28" t="s">
        <v>692</v>
      </c>
      <c r="D1010" s="27" t="s">
        <v>74</v>
      </c>
      <c r="E1010" s="153">
        <v>1266.26</v>
      </c>
      <c r="F1010" s="40">
        <v>2.4700000000000002</v>
      </c>
      <c r="G1010" s="57">
        <f t="shared" si="202"/>
        <v>3.13</v>
      </c>
      <c r="H1010" s="29">
        <f t="shared" si="204"/>
        <v>3963.39</v>
      </c>
    </row>
    <row r="1011" spans="1:8" ht="47.25" outlineLevel="2" x14ac:dyDescent="0.25">
      <c r="A1011" s="27" t="s">
        <v>1754</v>
      </c>
      <c r="B1011" s="27" t="s">
        <v>693</v>
      </c>
      <c r="C1011" s="28" t="s">
        <v>694</v>
      </c>
      <c r="D1011" s="27" t="s">
        <v>40</v>
      </c>
      <c r="E1011" s="153">
        <v>2768.62</v>
      </c>
      <c r="F1011" s="40">
        <v>15.3</v>
      </c>
      <c r="G1011" s="57">
        <f t="shared" si="202"/>
        <v>19.38</v>
      </c>
      <c r="H1011" s="29">
        <f t="shared" si="204"/>
        <v>53655.85</v>
      </c>
    </row>
    <row r="1012" spans="1:8" outlineLevel="2" x14ac:dyDescent="0.25">
      <c r="A1012" s="27" t="s">
        <v>1755</v>
      </c>
      <c r="B1012" s="27" t="s">
        <v>1394</v>
      </c>
      <c r="C1012" s="28" t="s">
        <v>1385</v>
      </c>
      <c r="D1012" s="27" t="s">
        <v>74</v>
      </c>
      <c r="E1012" s="153">
        <v>48</v>
      </c>
      <c r="F1012" s="40">
        <v>5.76</v>
      </c>
      <c r="G1012" s="57">
        <f t="shared" si="202"/>
        <v>7.29</v>
      </c>
      <c r="H1012" s="29">
        <f t="shared" si="204"/>
        <v>349.92</v>
      </c>
    </row>
    <row r="1013" spans="1:8" outlineLevel="2" x14ac:dyDescent="0.25">
      <c r="A1013" s="27"/>
      <c r="B1013" s="27"/>
      <c r="C1013" s="31" t="s">
        <v>12</v>
      </c>
      <c r="D1013" s="51"/>
      <c r="E1013" s="154"/>
      <c r="F1013" s="32"/>
      <c r="G1013" s="56"/>
      <c r="H1013" s="33">
        <f>SUM(H993:H1012)</f>
        <v>83584.39</v>
      </c>
    </row>
    <row r="1014" spans="1:8" outlineLevel="2" x14ac:dyDescent="0.25">
      <c r="A1014" s="38" t="s">
        <v>763</v>
      </c>
      <c r="B1014" s="38"/>
      <c r="C1014" s="39" t="s">
        <v>1753</v>
      </c>
      <c r="D1014" s="27"/>
      <c r="E1014" s="153"/>
      <c r="F1014" s="40"/>
      <c r="G1014" s="57"/>
      <c r="H1014" s="29"/>
    </row>
    <row r="1015" spans="1:8" ht="31.5" outlineLevel="2" x14ac:dyDescent="0.25">
      <c r="A1015" s="27" t="s">
        <v>764</v>
      </c>
      <c r="B1015" s="27" t="s">
        <v>1481</v>
      </c>
      <c r="C1015" s="28" t="s">
        <v>1470</v>
      </c>
      <c r="D1015" s="27" t="s">
        <v>55</v>
      </c>
      <c r="E1015" s="153">
        <v>0.74290000000000012</v>
      </c>
      <c r="F1015" s="40">
        <v>65.56</v>
      </c>
      <c r="G1015" s="57">
        <f t="shared" si="202"/>
        <v>83.08</v>
      </c>
      <c r="H1015" s="29">
        <f t="shared" si="203"/>
        <v>61.72</v>
      </c>
    </row>
    <row r="1016" spans="1:8" ht="31.5" outlineLevel="2" x14ac:dyDescent="0.25">
      <c r="A1016" s="27" t="s">
        <v>765</v>
      </c>
      <c r="B1016" s="27" t="s">
        <v>1431</v>
      </c>
      <c r="C1016" s="28" t="s">
        <v>1420</v>
      </c>
      <c r="D1016" s="27" t="s">
        <v>55</v>
      </c>
      <c r="E1016" s="153">
        <v>0.82800000000000007</v>
      </c>
      <c r="F1016" s="40">
        <v>86.14</v>
      </c>
      <c r="G1016" s="57">
        <f t="shared" si="202"/>
        <v>109.16</v>
      </c>
      <c r="H1016" s="29">
        <f t="shared" ref="H1016:H1036" si="206">TRUNC((G1016*E1016),2)</f>
        <v>90.38</v>
      </c>
    </row>
    <row r="1017" spans="1:8" outlineLevel="2" x14ac:dyDescent="0.25">
      <c r="A1017" s="27" t="s">
        <v>766</v>
      </c>
      <c r="B1017" s="27" t="s">
        <v>1387</v>
      </c>
      <c r="C1017" s="28" t="s">
        <v>1379</v>
      </c>
      <c r="D1017" s="27" t="s">
        <v>55</v>
      </c>
      <c r="E1017" s="153">
        <v>2.2000000000000002</v>
      </c>
      <c r="F1017" s="40">
        <v>17.809999999999999</v>
      </c>
      <c r="G1017" s="57">
        <f t="shared" ref="G1017:G1036" si="207">TRUNC(F1017*(1+$E$2),2)</f>
        <v>22.57</v>
      </c>
      <c r="H1017" s="29">
        <f t="shared" si="206"/>
        <v>49.65</v>
      </c>
    </row>
    <row r="1018" spans="1:8" ht="31.5" outlineLevel="2" x14ac:dyDescent="0.25">
      <c r="A1018" s="27" t="s">
        <v>767</v>
      </c>
      <c r="B1018" s="27" t="s">
        <v>1397</v>
      </c>
      <c r="C1018" s="28" t="s">
        <v>1395</v>
      </c>
      <c r="D1018" s="27" t="s">
        <v>1396</v>
      </c>
      <c r="E1018" s="153">
        <v>33</v>
      </c>
      <c r="F1018" s="40">
        <v>0.55000000000000004</v>
      </c>
      <c r="G1018" s="57">
        <f t="shared" si="207"/>
        <v>0.69</v>
      </c>
      <c r="H1018" s="29">
        <f t="shared" si="206"/>
        <v>22.77</v>
      </c>
    </row>
    <row r="1019" spans="1:8" ht="31.5" outlineLevel="2" x14ac:dyDescent="0.25">
      <c r="A1019" s="27" t="s">
        <v>768</v>
      </c>
      <c r="B1019" s="27">
        <v>97083</v>
      </c>
      <c r="C1019" s="28" t="s">
        <v>969</v>
      </c>
      <c r="D1019" s="27" t="s">
        <v>40</v>
      </c>
      <c r="E1019" s="153">
        <v>6.21</v>
      </c>
      <c r="F1019" s="40">
        <v>2.25</v>
      </c>
      <c r="G1019" s="57">
        <f t="shared" si="207"/>
        <v>2.85</v>
      </c>
      <c r="H1019" s="29">
        <f t="shared" si="206"/>
        <v>17.690000000000001</v>
      </c>
    </row>
    <row r="1020" spans="1:8" ht="31.5" outlineLevel="2" x14ac:dyDescent="0.25">
      <c r="A1020" s="27" t="s">
        <v>769</v>
      </c>
      <c r="B1020" s="27" t="s">
        <v>1625</v>
      </c>
      <c r="C1020" s="28" t="s">
        <v>1624</v>
      </c>
      <c r="D1020" s="27" t="s">
        <v>55</v>
      </c>
      <c r="E1020" s="153">
        <v>0.31</v>
      </c>
      <c r="F1020" s="40">
        <v>243.76</v>
      </c>
      <c r="G1020" s="57">
        <f t="shared" si="207"/>
        <v>308.91000000000003</v>
      </c>
      <c r="H1020" s="29">
        <f t="shared" si="206"/>
        <v>95.76</v>
      </c>
    </row>
    <row r="1021" spans="1:8" ht="31.5" outlineLevel="2" x14ac:dyDescent="0.25">
      <c r="A1021" s="27" t="s">
        <v>1759</v>
      </c>
      <c r="B1021" s="27" t="s">
        <v>1434</v>
      </c>
      <c r="C1021" s="28" t="s">
        <v>1422</v>
      </c>
      <c r="D1021" s="27" t="s">
        <v>40</v>
      </c>
      <c r="E1021" s="153">
        <v>8.19</v>
      </c>
      <c r="F1021" s="40">
        <v>28.13</v>
      </c>
      <c r="G1021" s="57">
        <f t="shared" si="207"/>
        <v>35.64</v>
      </c>
      <c r="H1021" s="29">
        <f t="shared" si="206"/>
        <v>291.89</v>
      </c>
    </row>
    <row r="1022" spans="1:8" ht="31.5" outlineLevel="2" x14ac:dyDescent="0.25">
      <c r="A1022" s="27" t="s">
        <v>1760</v>
      </c>
      <c r="B1022" s="27" t="s">
        <v>1389</v>
      </c>
      <c r="C1022" s="28" t="s">
        <v>967</v>
      </c>
      <c r="D1022" s="27" t="s">
        <v>40</v>
      </c>
      <c r="E1022" s="153">
        <v>4.37</v>
      </c>
      <c r="F1022" s="40">
        <v>4.75</v>
      </c>
      <c r="G1022" s="57">
        <f t="shared" si="207"/>
        <v>6.01</v>
      </c>
      <c r="H1022" s="29">
        <f t="shared" si="206"/>
        <v>26.26</v>
      </c>
    </row>
    <row r="1023" spans="1:8" ht="31.5" outlineLevel="2" x14ac:dyDescent="0.25">
      <c r="A1023" s="27" t="s">
        <v>1761</v>
      </c>
      <c r="B1023" s="27">
        <v>97086</v>
      </c>
      <c r="C1023" s="28" t="s">
        <v>1304</v>
      </c>
      <c r="D1023" s="27" t="s">
        <v>40</v>
      </c>
      <c r="E1023" s="153">
        <v>4.37</v>
      </c>
      <c r="F1023" s="40">
        <v>74.75</v>
      </c>
      <c r="G1023" s="57">
        <f t="shared" si="207"/>
        <v>94.73</v>
      </c>
      <c r="H1023" s="29">
        <f t="shared" ref="H1023" si="208">TRUNC((G1023*E1023),2)</f>
        <v>413.97</v>
      </c>
    </row>
    <row r="1024" spans="1:8" ht="31.5" outlineLevel="2" x14ac:dyDescent="0.25">
      <c r="A1024" s="27" t="s">
        <v>1762</v>
      </c>
      <c r="B1024" s="27">
        <v>1527</v>
      </c>
      <c r="C1024" s="28" t="s">
        <v>861</v>
      </c>
      <c r="D1024" s="27" t="s">
        <v>55</v>
      </c>
      <c r="E1024" s="153">
        <v>0.52</v>
      </c>
      <c r="F1024" s="57">
        <v>391.31</v>
      </c>
      <c r="G1024" s="57">
        <f t="shared" si="207"/>
        <v>495.9</v>
      </c>
      <c r="H1024" s="29">
        <f t="shared" si="206"/>
        <v>257.86</v>
      </c>
    </row>
    <row r="1025" spans="1:8" ht="31.5" outlineLevel="2" x14ac:dyDescent="0.25">
      <c r="A1025" s="27" t="s">
        <v>1763</v>
      </c>
      <c r="B1025" s="27" t="s">
        <v>1391</v>
      </c>
      <c r="C1025" s="28" t="s">
        <v>1382</v>
      </c>
      <c r="D1025" s="27" t="s">
        <v>55</v>
      </c>
      <c r="E1025" s="153">
        <v>0.52</v>
      </c>
      <c r="F1025" s="40">
        <v>24.5</v>
      </c>
      <c r="G1025" s="57">
        <f t="shared" si="207"/>
        <v>31.04</v>
      </c>
      <c r="H1025" s="29">
        <f t="shared" si="206"/>
        <v>16.14</v>
      </c>
    </row>
    <row r="1026" spans="1:8" ht="31.5" outlineLevel="2" x14ac:dyDescent="0.25">
      <c r="A1026" s="27" t="s">
        <v>1764</v>
      </c>
      <c r="B1026" s="27" t="s">
        <v>675</v>
      </c>
      <c r="C1026" s="28" t="s">
        <v>676</v>
      </c>
      <c r="D1026" s="27" t="s">
        <v>74</v>
      </c>
      <c r="E1026" s="153">
        <v>23.636363636363633</v>
      </c>
      <c r="F1026" s="40">
        <v>11.69</v>
      </c>
      <c r="G1026" s="57">
        <f t="shared" si="207"/>
        <v>14.81</v>
      </c>
      <c r="H1026" s="29">
        <f t="shared" si="206"/>
        <v>350.05</v>
      </c>
    </row>
    <row r="1027" spans="1:8" ht="31.5" outlineLevel="2" x14ac:dyDescent="0.25">
      <c r="A1027" s="27" t="s">
        <v>1765</v>
      </c>
      <c r="B1027" s="27" t="s">
        <v>681</v>
      </c>
      <c r="C1027" s="28" t="s">
        <v>682</v>
      </c>
      <c r="D1027" s="27" t="s">
        <v>40</v>
      </c>
      <c r="E1027" s="153">
        <v>8.19</v>
      </c>
      <c r="F1027" s="40">
        <v>56.62</v>
      </c>
      <c r="G1027" s="57">
        <f t="shared" si="207"/>
        <v>71.75</v>
      </c>
      <c r="H1027" s="29">
        <f t="shared" si="206"/>
        <v>587.63</v>
      </c>
    </row>
    <row r="1028" spans="1:8" ht="31.5" outlineLevel="2" x14ac:dyDescent="0.25">
      <c r="A1028" s="27" t="s">
        <v>1766</v>
      </c>
      <c r="B1028" s="27">
        <v>1527</v>
      </c>
      <c r="C1028" s="28" t="s">
        <v>861</v>
      </c>
      <c r="D1028" s="27" t="s">
        <v>55</v>
      </c>
      <c r="E1028" s="153">
        <v>0.74</v>
      </c>
      <c r="F1028" s="57">
        <v>391.31</v>
      </c>
      <c r="G1028" s="57">
        <f t="shared" si="207"/>
        <v>495.9</v>
      </c>
      <c r="H1028" s="29">
        <f t="shared" si="206"/>
        <v>366.96</v>
      </c>
    </row>
    <row r="1029" spans="1:8" ht="31.5" outlineLevel="2" x14ac:dyDescent="0.25">
      <c r="A1029" s="27" t="s">
        <v>1767</v>
      </c>
      <c r="B1029" s="27" t="s">
        <v>1391</v>
      </c>
      <c r="C1029" s="28" t="s">
        <v>1382</v>
      </c>
      <c r="D1029" s="27" t="s">
        <v>55</v>
      </c>
      <c r="E1029" s="153">
        <v>0.74</v>
      </c>
      <c r="F1029" s="40">
        <v>24.5</v>
      </c>
      <c r="G1029" s="57">
        <f t="shared" si="207"/>
        <v>31.04</v>
      </c>
      <c r="H1029" s="29">
        <f t="shared" si="206"/>
        <v>22.96</v>
      </c>
    </row>
    <row r="1030" spans="1:8" ht="31.5" outlineLevel="2" x14ac:dyDescent="0.25">
      <c r="A1030" s="27" t="s">
        <v>1768</v>
      </c>
      <c r="B1030" s="27" t="s">
        <v>675</v>
      </c>
      <c r="C1030" s="28" t="s">
        <v>676</v>
      </c>
      <c r="D1030" s="27" t="s">
        <v>74</v>
      </c>
      <c r="E1030" s="153">
        <v>7.4545454545454533</v>
      </c>
      <c r="F1030" s="40">
        <v>11.69</v>
      </c>
      <c r="G1030" s="57">
        <f t="shared" si="207"/>
        <v>14.81</v>
      </c>
      <c r="H1030" s="29">
        <f t="shared" si="206"/>
        <v>110.4</v>
      </c>
    </row>
    <row r="1031" spans="1:8" ht="31.5" outlineLevel="2" x14ac:dyDescent="0.25">
      <c r="A1031" s="27" t="s">
        <v>1769</v>
      </c>
      <c r="B1031" s="27" t="s">
        <v>677</v>
      </c>
      <c r="C1031" s="28" t="s">
        <v>678</v>
      </c>
      <c r="D1031" s="27" t="s">
        <v>74</v>
      </c>
      <c r="E1031" s="153">
        <v>7.8181818181818175</v>
      </c>
      <c r="F1031" s="40">
        <v>9.9</v>
      </c>
      <c r="G1031" s="57">
        <f t="shared" si="207"/>
        <v>12.54</v>
      </c>
      <c r="H1031" s="29">
        <f t="shared" si="206"/>
        <v>98.04</v>
      </c>
    </row>
    <row r="1032" spans="1:8" ht="31.5" outlineLevel="2" x14ac:dyDescent="0.25">
      <c r="A1032" s="27" t="s">
        <v>1770</v>
      </c>
      <c r="B1032" s="27" t="s">
        <v>679</v>
      </c>
      <c r="C1032" s="28" t="s">
        <v>680</v>
      </c>
      <c r="D1032" s="27" t="s">
        <v>74</v>
      </c>
      <c r="E1032" s="153">
        <v>14.545454545454545</v>
      </c>
      <c r="F1032" s="40">
        <v>8.09</v>
      </c>
      <c r="G1032" s="57">
        <f t="shared" si="207"/>
        <v>10.25</v>
      </c>
      <c r="H1032" s="29">
        <f t="shared" ref="H1032" si="209">TRUNC((G1032*E1032),2)</f>
        <v>149.09</v>
      </c>
    </row>
    <row r="1033" spans="1:8" outlineLevel="2" x14ac:dyDescent="0.25">
      <c r="A1033" s="27" t="s">
        <v>1771</v>
      </c>
      <c r="B1033" s="27" t="s">
        <v>689</v>
      </c>
      <c r="C1033" s="28" t="s">
        <v>690</v>
      </c>
      <c r="D1033" s="27" t="s">
        <v>74</v>
      </c>
      <c r="E1033" s="153">
        <v>273.96999999999997</v>
      </c>
      <c r="F1033" s="40">
        <v>6.48</v>
      </c>
      <c r="G1033" s="57">
        <f t="shared" si="207"/>
        <v>8.2100000000000009</v>
      </c>
      <c r="H1033" s="29">
        <f t="shared" si="206"/>
        <v>2249.29</v>
      </c>
    </row>
    <row r="1034" spans="1:8" outlineLevel="2" x14ac:dyDescent="0.25">
      <c r="A1034" s="27" t="s">
        <v>1772</v>
      </c>
      <c r="B1034" s="27" t="s">
        <v>691</v>
      </c>
      <c r="C1034" s="28" t="s">
        <v>692</v>
      </c>
      <c r="D1034" s="27" t="s">
        <v>74</v>
      </c>
      <c r="E1034" s="153">
        <v>273.96999999999997</v>
      </c>
      <c r="F1034" s="40">
        <v>2.4700000000000002</v>
      </c>
      <c r="G1034" s="57">
        <f t="shared" si="207"/>
        <v>3.13</v>
      </c>
      <c r="H1034" s="29">
        <f t="shared" si="206"/>
        <v>857.52</v>
      </c>
    </row>
    <row r="1035" spans="1:8" ht="47.25" outlineLevel="2" x14ac:dyDescent="0.25">
      <c r="A1035" s="27" t="s">
        <v>1773</v>
      </c>
      <c r="B1035" s="27" t="s">
        <v>693</v>
      </c>
      <c r="C1035" s="28" t="s">
        <v>694</v>
      </c>
      <c r="D1035" s="27" t="s">
        <v>40</v>
      </c>
      <c r="E1035" s="153">
        <v>23.22</v>
      </c>
      <c r="F1035" s="40">
        <v>15.3</v>
      </c>
      <c r="G1035" s="57">
        <f t="shared" si="207"/>
        <v>19.38</v>
      </c>
      <c r="H1035" s="29">
        <f t="shared" si="206"/>
        <v>450</v>
      </c>
    </row>
    <row r="1036" spans="1:8" outlineLevel="2" x14ac:dyDescent="0.25">
      <c r="A1036" s="27" t="s">
        <v>1774</v>
      </c>
      <c r="B1036" s="27" t="s">
        <v>1394</v>
      </c>
      <c r="C1036" s="28" t="s">
        <v>1385</v>
      </c>
      <c r="D1036" s="27" t="s">
        <v>74</v>
      </c>
      <c r="E1036" s="153">
        <v>4.4800000000000004</v>
      </c>
      <c r="F1036" s="40">
        <v>5.76</v>
      </c>
      <c r="G1036" s="57">
        <f t="shared" si="207"/>
        <v>7.29</v>
      </c>
      <c r="H1036" s="29">
        <f t="shared" si="206"/>
        <v>32.65</v>
      </c>
    </row>
    <row r="1037" spans="1:8" outlineLevel="2" x14ac:dyDescent="0.25">
      <c r="A1037" s="27"/>
      <c r="B1037" s="27"/>
      <c r="C1037" s="31" t="s">
        <v>12</v>
      </c>
      <c r="D1037" s="51"/>
      <c r="E1037" s="154"/>
      <c r="F1037" s="32"/>
      <c r="G1037" s="56"/>
      <c r="H1037" s="33">
        <f>SUM(H1015:H1036)</f>
        <v>6618.68</v>
      </c>
    </row>
    <row r="1038" spans="1:8" outlineLevel="2" x14ac:dyDescent="0.25">
      <c r="A1038" s="38" t="s">
        <v>1788</v>
      </c>
      <c r="B1038" s="38"/>
      <c r="C1038" s="39" t="s">
        <v>1775</v>
      </c>
      <c r="D1038" s="27"/>
      <c r="E1038" s="153"/>
      <c r="F1038" s="40"/>
      <c r="G1038" s="57"/>
      <c r="H1038" s="29"/>
    </row>
    <row r="1039" spans="1:8" ht="31.5" outlineLevel="2" x14ac:dyDescent="0.25">
      <c r="A1039" s="27" t="s">
        <v>1789</v>
      </c>
      <c r="B1039" s="27" t="s">
        <v>1782</v>
      </c>
      <c r="C1039" s="28" t="s">
        <v>1776</v>
      </c>
      <c r="D1039" s="27" t="s">
        <v>36</v>
      </c>
      <c r="E1039" s="153">
        <v>150</v>
      </c>
      <c r="F1039" s="40">
        <v>61.98</v>
      </c>
      <c r="G1039" s="57">
        <f t="shared" ref="G1039:G1055" si="210">TRUNC(F1039*(1+$E$2),2)</f>
        <v>78.540000000000006</v>
      </c>
      <c r="H1039" s="29">
        <f t="shared" ref="H1039:H1055" si="211">TRUNC((G1039*E1039),2)</f>
        <v>11781</v>
      </c>
    </row>
    <row r="1040" spans="1:8" ht="31.5" outlineLevel="2" x14ac:dyDescent="0.25">
      <c r="A1040" s="27" t="s">
        <v>1790</v>
      </c>
      <c r="B1040" s="27" t="s">
        <v>675</v>
      </c>
      <c r="C1040" s="28" t="s">
        <v>676</v>
      </c>
      <c r="D1040" s="27" t="s">
        <v>74</v>
      </c>
      <c r="E1040" s="153">
        <v>144.38</v>
      </c>
      <c r="F1040" s="40">
        <v>11.69</v>
      </c>
      <c r="G1040" s="57">
        <f t="shared" si="210"/>
        <v>14.81</v>
      </c>
      <c r="H1040" s="29">
        <f t="shared" si="211"/>
        <v>2138.2600000000002</v>
      </c>
    </row>
    <row r="1041" spans="1:8" ht="31.5" outlineLevel="2" x14ac:dyDescent="0.25">
      <c r="A1041" s="27" t="s">
        <v>1791</v>
      </c>
      <c r="B1041" s="27" t="s">
        <v>677</v>
      </c>
      <c r="C1041" s="28" t="s">
        <v>678</v>
      </c>
      <c r="D1041" s="27" t="s">
        <v>74</v>
      </c>
      <c r="E1041" s="153">
        <v>233.05</v>
      </c>
      <c r="F1041" s="40">
        <v>9.9</v>
      </c>
      <c r="G1041" s="57">
        <f t="shared" si="210"/>
        <v>12.54</v>
      </c>
      <c r="H1041" s="29">
        <f t="shared" si="211"/>
        <v>2922.44</v>
      </c>
    </row>
    <row r="1042" spans="1:8" ht="31.5" outlineLevel="2" x14ac:dyDescent="0.25">
      <c r="A1042" s="27" t="s">
        <v>1792</v>
      </c>
      <c r="B1042" s="27" t="s">
        <v>1431</v>
      </c>
      <c r="C1042" s="28" t="s">
        <v>1420</v>
      </c>
      <c r="D1042" s="27" t="s">
        <v>55</v>
      </c>
      <c r="E1042" s="153">
        <v>11.25</v>
      </c>
      <c r="F1042" s="40">
        <v>86.14</v>
      </c>
      <c r="G1042" s="57">
        <f t="shared" si="210"/>
        <v>109.16</v>
      </c>
      <c r="H1042" s="29">
        <f t="shared" si="211"/>
        <v>1228.05</v>
      </c>
    </row>
    <row r="1043" spans="1:8" outlineLevel="2" x14ac:dyDescent="0.25">
      <c r="A1043" s="27" t="s">
        <v>1793</v>
      </c>
      <c r="B1043" s="27" t="s">
        <v>1387</v>
      </c>
      <c r="C1043" s="28" t="s">
        <v>1379</v>
      </c>
      <c r="D1043" s="27" t="s">
        <v>55</v>
      </c>
      <c r="E1043" s="153">
        <v>15.78</v>
      </c>
      <c r="F1043" s="40">
        <v>17.809999999999999</v>
      </c>
      <c r="G1043" s="57">
        <f t="shared" si="210"/>
        <v>22.57</v>
      </c>
      <c r="H1043" s="29">
        <f t="shared" si="211"/>
        <v>356.15</v>
      </c>
    </row>
    <row r="1044" spans="1:8" ht="31.5" outlineLevel="2" x14ac:dyDescent="0.25">
      <c r="A1044" s="27" t="s">
        <v>1794</v>
      </c>
      <c r="B1044" s="27" t="s">
        <v>1397</v>
      </c>
      <c r="C1044" s="28" t="s">
        <v>1395</v>
      </c>
      <c r="D1044" s="27" t="s">
        <v>1396</v>
      </c>
      <c r="E1044" s="153">
        <v>236.7</v>
      </c>
      <c r="F1044" s="40">
        <v>0.55000000000000004</v>
      </c>
      <c r="G1044" s="57">
        <f t="shared" si="210"/>
        <v>0.69</v>
      </c>
      <c r="H1044" s="29">
        <f t="shared" si="211"/>
        <v>163.32</v>
      </c>
    </row>
    <row r="1045" spans="1:8" ht="47.25" outlineLevel="2" x14ac:dyDescent="0.25">
      <c r="A1045" s="27" t="s">
        <v>1795</v>
      </c>
      <c r="B1045" s="27" t="s">
        <v>245</v>
      </c>
      <c r="C1045" s="28" t="s">
        <v>246</v>
      </c>
      <c r="D1045" s="27" t="s">
        <v>40</v>
      </c>
      <c r="E1045" s="153">
        <v>25</v>
      </c>
      <c r="F1045" s="40">
        <v>2.11</v>
      </c>
      <c r="G1045" s="57">
        <f t="shared" si="210"/>
        <v>2.67</v>
      </c>
      <c r="H1045" s="29">
        <f t="shared" si="211"/>
        <v>66.75</v>
      </c>
    </row>
    <row r="1046" spans="1:8" ht="31.5" outlineLevel="2" x14ac:dyDescent="0.25">
      <c r="A1046" s="27" t="s">
        <v>1796</v>
      </c>
      <c r="B1046" s="27" t="s">
        <v>1483</v>
      </c>
      <c r="C1046" s="28" t="s">
        <v>1472</v>
      </c>
      <c r="D1046" s="27" t="s">
        <v>55</v>
      </c>
      <c r="E1046" s="153">
        <v>1.25</v>
      </c>
      <c r="F1046" s="40">
        <v>411.31</v>
      </c>
      <c r="G1046" s="57">
        <f t="shared" si="210"/>
        <v>521.25</v>
      </c>
      <c r="H1046" s="29">
        <f t="shared" si="211"/>
        <v>651.55999999999995</v>
      </c>
    </row>
    <row r="1047" spans="1:8" ht="31.5" outlineLevel="2" x14ac:dyDescent="0.25">
      <c r="A1047" s="27" t="s">
        <v>1797</v>
      </c>
      <c r="B1047" s="27" t="s">
        <v>1434</v>
      </c>
      <c r="C1047" s="28" t="s">
        <v>1422</v>
      </c>
      <c r="D1047" s="27" t="s">
        <v>40</v>
      </c>
      <c r="E1047" s="153">
        <v>94</v>
      </c>
      <c r="F1047" s="40">
        <v>28.13</v>
      </c>
      <c r="G1047" s="57">
        <f t="shared" si="210"/>
        <v>35.64</v>
      </c>
      <c r="H1047" s="29">
        <f t="shared" si="211"/>
        <v>3350.16</v>
      </c>
    </row>
    <row r="1048" spans="1:8" ht="47.25" outlineLevel="2" x14ac:dyDescent="0.25">
      <c r="A1048" s="27" t="s">
        <v>1798</v>
      </c>
      <c r="B1048" s="27" t="s">
        <v>1783</v>
      </c>
      <c r="C1048" s="28" t="s">
        <v>1777</v>
      </c>
      <c r="D1048" s="27" t="s">
        <v>40</v>
      </c>
      <c r="E1048" s="153">
        <v>349.6</v>
      </c>
      <c r="F1048" s="40">
        <v>55.71</v>
      </c>
      <c r="G1048" s="57">
        <f t="shared" si="210"/>
        <v>70.599999999999994</v>
      </c>
      <c r="H1048" s="29">
        <f t="shared" si="211"/>
        <v>24681.759999999998</v>
      </c>
    </row>
    <row r="1049" spans="1:8" ht="31.5" outlineLevel="2" x14ac:dyDescent="0.25">
      <c r="A1049" s="27" t="s">
        <v>1799</v>
      </c>
      <c r="B1049" s="27" t="s">
        <v>1784</v>
      </c>
      <c r="C1049" s="28" t="s">
        <v>1778</v>
      </c>
      <c r="D1049" s="27" t="s">
        <v>55</v>
      </c>
      <c r="E1049" s="153">
        <v>2.66</v>
      </c>
      <c r="F1049" s="40">
        <v>490.04</v>
      </c>
      <c r="G1049" s="57">
        <f t="shared" si="210"/>
        <v>621.02</v>
      </c>
      <c r="H1049" s="29">
        <f t="shared" si="211"/>
        <v>1651.91</v>
      </c>
    </row>
    <row r="1050" spans="1:8" ht="31.5" outlineLevel="2" x14ac:dyDescent="0.25">
      <c r="A1050" s="27" t="s">
        <v>1800</v>
      </c>
      <c r="B1050" s="27" t="s">
        <v>1785</v>
      </c>
      <c r="C1050" s="28" t="s">
        <v>1779</v>
      </c>
      <c r="D1050" s="27" t="s">
        <v>55</v>
      </c>
      <c r="E1050" s="153">
        <v>2.66</v>
      </c>
      <c r="F1050" s="40">
        <v>560.67999999999995</v>
      </c>
      <c r="G1050" s="57">
        <f t="shared" si="210"/>
        <v>710.54</v>
      </c>
      <c r="H1050" s="29">
        <f t="shared" si="211"/>
        <v>1890.03</v>
      </c>
    </row>
    <row r="1051" spans="1:8" outlineLevel="2" x14ac:dyDescent="0.25">
      <c r="A1051" s="27" t="s">
        <v>1801</v>
      </c>
      <c r="B1051" s="27" t="s">
        <v>241</v>
      </c>
      <c r="C1051" s="28" t="s">
        <v>242</v>
      </c>
      <c r="D1051" s="27" t="s">
        <v>55</v>
      </c>
      <c r="E1051" s="153">
        <v>4.6500000000000004</v>
      </c>
      <c r="F1051" s="40">
        <v>584.95000000000005</v>
      </c>
      <c r="G1051" s="57">
        <f t="shared" si="210"/>
        <v>741.3</v>
      </c>
      <c r="H1051" s="29">
        <f t="shared" si="211"/>
        <v>3447.04</v>
      </c>
    </row>
    <row r="1052" spans="1:8" ht="31.5" outlineLevel="2" x14ac:dyDescent="0.25">
      <c r="A1052" s="27" t="s">
        <v>1802</v>
      </c>
      <c r="B1052" s="27" t="s">
        <v>677</v>
      </c>
      <c r="C1052" s="28" t="s">
        <v>678</v>
      </c>
      <c r="D1052" s="27" t="s">
        <v>74</v>
      </c>
      <c r="E1052" s="153">
        <v>532.14</v>
      </c>
      <c r="F1052" s="40">
        <v>9.9</v>
      </c>
      <c r="G1052" s="57">
        <f t="shared" si="210"/>
        <v>12.54</v>
      </c>
      <c r="H1052" s="29">
        <f t="shared" si="211"/>
        <v>6673.03</v>
      </c>
    </row>
    <row r="1053" spans="1:8" ht="31.5" outlineLevel="2" x14ac:dyDescent="0.25">
      <c r="A1053" s="27" t="s">
        <v>1803</v>
      </c>
      <c r="B1053" s="27" t="s">
        <v>1438</v>
      </c>
      <c r="C1053" s="28" t="s">
        <v>1426</v>
      </c>
      <c r="D1053" s="27" t="s">
        <v>74</v>
      </c>
      <c r="E1053" s="153">
        <v>127.4</v>
      </c>
      <c r="F1053" s="40">
        <v>10.220000000000001</v>
      </c>
      <c r="G1053" s="57">
        <f t="shared" si="210"/>
        <v>12.95</v>
      </c>
      <c r="H1053" s="29">
        <f t="shared" si="211"/>
        <v>1649.83</v>
      </c>
    </row>
    <row r="1054" spans="1:8" ht="31.5" outlineLevel="2" x14ac:dyDescent="0.25">
      <c r="A1054" s="27" t="s">
        <v>1804</v>
      </c>
      <c r="B1054" s="27" t="s">
        <v>1786</v>
      </c>
      <c r="C1054" s="28" t="s">
        <v>1780</v>
      </c>
      <c r="D1054" s="27" t="s">
        <v>74</v>
      </c>
      <c r="E1054" s="153">
        <v>144.38</v>
      </c>
      <c r="F1054" s="40">
        <v>11.07</v>
      </c>
      <c r="G1054" s="57">
        <f t="shared" si="210"/>
        <v>14.02</v>
      </c>
      <c r="H1054" s="29">
        <f t="shared" si="211"/>
        <v>2024.2</v>
      </c>
    </row>
    <row r="1055" spans="1:8" ht="31.5" outlineLevel="2" x14ac:dyDescent="0.25">
      <c r="A1055" s="27" t="s">
        <v>1805</v>
      </c>
      <c r="B1055" s="27" t="s">
        <v>1787</v>
      </c>
      <c r="C1055" s="28" t="s">
        <v>1781</v>
      </c>
      <c r="D1055" s="27" t="s">
        <v>74</v>
      </c>
      <c r="E1055" s="153">
        <v>233.05</v>
      </c>
      <c r="F1055" s="40">
        <v>9.19</v>
      </c>
      <c r="G1055" s="57">
        <f t="shared" si="210"/>
        <v>11.64</v>
      </c>
      <c r="H1055" s="29">
        <f t="shared" si="211"/>
        <v>2712.7</v>
      </c>
    </row>
    <row r="1056" spans="1:8" outlineLevel="2" x14ac:dyDescent="0.25">
      <c r="A1056" s="38"/>
      <c r="B1056" s="27"/>
      <c r="C1056" s="31" t="s">
        <v>12</v>
      </c>
      <c r="D1056" s="51"/>
      <c r="E1056" s="154"/>
      <c r="F1056" s="32"/>
      <c r="G1056" s="56"/>
      <c r="H1056" s="33">
        <f>SUM(H1039:H1055)</f>
        <v>67388.19</v>
      </c>
    </row>
    <row r="1057" spans="1:8" outlineLevel="2" x14ac:dyDescent="0.25">
      <c r="A1057" s="38" t="s">
        <v>1807</v>
      </c>
      <c r="B1057" s="38"/>
      <c r="C1057" s="39" t="s">
        <v>1806</v>
      </c>
      <c r="D1057" s="27"/>
      <c r="E1057" s="153"/>
      <c r="F1057" s="40"/>
      <c r="G1057" s="57"/>
      <c r="H1057" s="29"/>
    </row>
    <row r="1058" spans="1:8" ht="31.5" outlineLevel="2" x14ac:dyDescent="0.25">
      <c r="A1058" s="27" t="s">
        <v>1809</v>
      </c>
      <c r="B1058" s="27" t="s">
        <v>1481</v>
      </c>
      <c r="C1058" s="28" t="s">
        <v>1470</v>
      </c>
      <c r="D1058" s="27" t="s">
        <v>55</v>
      </c>
      <c r="E1058" s="153">
        <v>4.1100000000000003</v>
      </c>
      <c r="F1058" s="40">
        <v>65.56</v>
      </c>
      <c r="G1058" s="57">
        <f t="shared" ref="G1058:G1078" si="212">TRUNC(F1058*(1+$E$2),2)</f>
        <v>83.08</v>
      </c>
      <c r="H1058" s="29">
        <f t="shared" ref="H1058:H1078" si="213">TRUNC((G1058*E1058),2)</f>
        <v>341.45</v>
      </c>
    </row>
    <row r="1059" spans="1:8" ht="31.5" outlineLevel="2" x14ac:dyDescent="0.25">
      <c r="A1059" s="27" t="s">
        <v>1810</v>
      </c>
      <c r="B1059" s="27" t="s">
        <v>1431</v>
      </c>
      <c r="C1059" s="28" t="s">
        <v>1420</v>
      </c>
      <c r="D1059" s="27" t="s">
        <v>55</v>
      </c>
      <c r="E1059" s="153">
        <v>1.89</v>
      </c>
      <c r="F1059" s="40">
        <v>86.14</v>
      </c>
      <c r="G1059" s="57">
        <f t="shared" si="212"/>
        <v>109.16</v>
      </c>
      <c r="H1059" s="29">
        <f t="shared" si="213"/>
        <v>206.31</v>
      </c>
    </row>
    <row r="1060" spans="1:8" outlineLevel="2" x14ac:dyDescent="0.25">
      <c r="A1060" s="27" t="s">
        <v>1811</v>
      </c>
      <c r="B1060" s="27" t="s">
        <v>1387</v>
      </c>
      <c r="C1060" s="28" t="s">
        <v>1379</v>
      </c>
      <c r="D1060" s="27" t="s">
        <v>55</v>
      </c>
      <c r="E1060" s="153">
        <v>8.4</v>
      </c>
      <c r="F1060" s="40">
        <v>17.809999999999999</v>
      </c>
      <c r="G1060" s="57">
        <f t="shared" si="212"/>
        <v>22.57</v>
      </c>
      <c r="H1060" s="29">
        <f t="shared" si="213"/>
        <v>189.58</v>
      </c>
    </row>
    <row r="1061" spans="1:8" ht="31.5" outlineLevel="2" x14ac:dyDescent="0.25">
      <c r="A1061" s="27" t="s">
        <v>1812</v>
      </c>
      <c r="B1061" s="27" t="s">
        <v>1397</v>
      </c>
      <c r="C1061" s="28" t="s">
        <v>1395</v>
      </c>
      <c r="D1061" s="27" t="s">
        <v>1396</v>
      </c>
      <c r="E1061" s="153">
        <v>126</v>
      </c>
      <c r="F1061" s="40">
        <v>0.55000000000000004</v>
      </c>
      <c r="G1061" s="57">
        <f t="shared" si="212"/>
        <v>0.69</v>
      </c>
      <c r="H1061" s="29">
        <f t="shared" si="213"/>
        <v>86.94</v>
      </c>
    </row>
    <row r="1062" spans="1:8" outlineLevel="2" x14ac:dyDescent="0.25">
      <c r="A1062" s="27" t="s">
        <v>1813</v>
      </c>
      <c r="B1062" s="27" t="s">
        <v>1223</v>
      </c>
      <c r="C1062" s="28" t="s">
        <v>1200</v>
      </c>
      <c r="D1062" s="27" t="s">
        <v>55</v>
      </c>
      <c r="E1062" s="153">
        <v>28.38</v>
      </c>
      <c r="F1062" s="40">
        <v>34.770000000000003</v>
      </c>
      <c r="G1062" s="57">
        <f t="shared" si="212"/>
        <v>44.06</v>
      </c>
      <c r="H1062" s="29">
        <f t="shared" si="213"/>
        <v>1250.42</v>
      </c>
    </row>
    <row r="1063" spans="1:8" ht="31.5" outlineLevel="2" x14ac:dyDescent="0.25">
      <c r="A1063" s="27" t="s">
        <v>1814</v>
      </c>
      <c r="B1063" s="27" t="s">
        <v>1625</v>
      </c>
      <c r="C1063" s="28" t="s">
        <v>1624</v>
      </c>
      <c r="D1063" s="27" t="s">
        <v>55</v>
      </c>
      <c r="E1063" s="153">
        <v>1.42</v>
      </c>
      <c r="F1063" s="40">
        <v>243.76</v>
      </c>
      <c r="G1063" s="57">
        <f t="shared" si="212"/>
        <v>308.91000000000003</v>
      </c>
      <c r="H1063" s="29">
        <f t="shared" si="213"/>
        <v>438.65</v>
      </c>
    </row>
    <row r="1064" spans="1:8" ht="31.5" outlineLevel="2" x14ac:dyDescent="0.25">
      <c r="A1064" s="27" t="s">
        <v>1815</v>
      </c>
      <c r="B1064" s="27" t="s">
        <v>1434</v>
      </c>
      <c r="C1064" s="28" t="s">
        <v>1422</v>
      </c>
      <c r="D1064" s="27" t="s">
        <v>40</v>
      </c>
      <c r="E1064" s="153">
        <v>18.579999999999998</v>
      </c>
      <c r="F1064" s="40">
        <v>28.13</v>
      </c>
      <c r="G1064" s="57">
        <f t="shared" si="212"/>
        <v>35.64</v>
      </c>
      <c r="H1064" s="29">
        <f t="shared" si="213"/>
        <v>662.19</v>
      </c>
    </row>
    <row r="1065" spans="1:8" ht="31.5" outlineLevel="2" x14ac:dyDescent="0.25">
      <c r="A1065" s="27" t="s">
        <v>1816</v>
      </c>
      <c r="B1065" s="27" t="s">
        <v>1389</v>
      </c>
      <c r="C1065" s="28" t="s">
        <v>967</v>
      </c>
      <c r="D1065" s="27" t="s">
        <v>40</v>
      </c>
      <c r="E1065" s="153">
        <v>24.18</v>
      </c>
      <c r="F1065" s="40">
        <v>4.75</v>
      </c>
      <c r="G1065" s="57">
        <f t="shared" si="212"/>
        <v>6.01</v>
      </c>
      <c r="H1065" s="29">
        <f t="shared" si="213"/>
        <v>145.32</v>
      </c>
    </row>
    <row r="1066" spans="1:8" ht="31.5" outlineLevel="2" x14ac:dyDescent="0.25">
      <c r="A1066" s="27" t="s">
        <v>1817</v>
      </c>
      <c r="B1066" s="27" t="s">
        <v>1808</v>
      </c>
      <c r="C1066" s="28" t="s">
        <v>1304</v>
      </c>
      <c r="D1066" s="27" t="s">
        <v>40</v>
      </c>
      <c r="E1066" s="153">
        <v>24.18</v>
      </c>
      <c r="F1066" s="40">
        <v>74.75</v>
      </c>
      <c r="G1066" s="57">
        <f t="shared" si="212"/>
        <v>94.73</v>
      </c>
      <c r="H1066" s="29">
        <f t="shared" si="213"/>
        <v>2290.5700000000002</v>
      </c>
    </row>
    <row r="1067" spans="1:8" ht="31.5" outlineLevel="2" x14ac:dyDescent="0.25">
      <c r="A1067" s="27" t="s">
        <v>1818</v>
      </c>
      <c r="B1067" s="27">
        <v>1527</v>
      </c>
      <c r="C1067" s="28" t="s">
        <v>861</v>
      </c>
      <c r="D1067" s="27" t="s">
        <v>55</v>
      </c>
      <c r="E1067" s="153">
        <v>2.9</v>
      </c>
      <c r="F1067" s="57">
        <v>391.31</v>
      </c>
      <c r="G1067" s="57">
        <f t="shared" si="212"/>
        <v>495.9</v>
      </c>
      <c r="H1067" s="29">
        <f t="shared" si="213"/>
        <v>1438.11</v>
      </c>
    </row>
    <row r="1068" spans="1:8" ht="31.5" outlineLevel="2" x14ac:dyDescent="0.25">
      <c r="A1068" s="27" t="s">
        <v>1819</v>
      </c>
      <c r="B1068" s="27" t="s">
        <v>1391</v>
      </c>
      <c r="C1068" s="28" t="s">
        <v>1382</v>
      </c>
      <c r="D1068" s="27" t="s">
        <v>55</v>
      </c>
      <c r="E1068" s="153">
        <v>2.9</v>
      </c>
      <c r="F1068" s="40">
        <v>24.5</v>
      </c>
      <c r="G1068" s="57">
        <f t="shared" si="212"/>
        <v>31.04</v>
      </c>
      <c r="H1068" s="29">
        <f t="shared" si="213"/>
        <v>90.01</v>
      </c>
    </row>
    <row r="1069" spans="1:8" ht="31.5" outlineLevel="2" x14ac:dyDescent="0.25">
      <c r="A1069" s="27" t="s">
        <v>1820</v>
      </c>
      <c r="B1069" s="27" t="s">
        <v>675</v>
      </c>
      <c r="C1069" s="28" t="s">
        <v>676</v>
      </c>
      <c r="D1069" s="27" t="s">
        <v>74</v>
      </c>
      <c r="E1069" s="153">
        <v>125</v>
      </c>
      <c r="F1069" s="40">
        <v>11.69</v>
      </c>
      <c r="G1069" s="57">
        <f t="shared" si="212"/>
        <v>14.81</v>
      </c>
      <c r="H1069" s="29">
        <f t="shared" si="213"/>
        <v>1851.25</v>
      </c>
    </row>
    <row r="1070" spans="1:8" ht="31.5" outlineLevel="2" x14ac:dyDescent="0.25">
      <c r="A1070" s="27" t="s">
        <v>1821</v>
      </c>
      <c r="B1070" s="27" t="s">
        <v>681</v>
      </c>
      <c r="C1070" s="28" t="s">
        <v>682</v>
      </c>
      <c r="D1070" s="27" t="s">
        <v>40</v>
      </c>
      <c r="E1070" s="153">
        <v>18.579999999999998</v>
      </c>
      <c r="F1070" s="40">
        <v>56.62</v>
      </c>
      <c r="G1070" s="57">
        <f t="shared" si="212"/>
        <v>71.75</v>
      </c>
      <c r="H1070" s="29">
        <f t="shared" si="213"/>
        <v>1333.11</v>
      </c>
    </row>
    <row r="1071" spans="1:8" ht="31.5" outlineLevel="2" x14ac:dyDescent="0.25">
      <c r="A1071" s="27" t="s">
        <v>1822</v>
      </c>
      <c r="B1071" s="27">
        <v>1527</v>
      </c>
      <c r="C1071" s="28" t="s">
        <v>861</v>
      </c>
      <c r="D1071" s="27" t="s">
        <v>55</v>
      </c>
      <c r="E1071" s="153">
        <v>1.68</v>
      </c>
      <c r="F1071" s="57">
        <v>391.31</v>
      </c>
      <c r="G1071" s="57">
        <f t="shared" si="212"/>
        <v>495.9</v>
      </c>
      <c r="H1071" s="29">
        <f t="shared" si="213"/>
        <v>833.11</v>
      </c>
    </row>
    <row r="1072" spans="1:8" ht="31.5" outlineLevel="2" x14ac:dyDescent="0.25">
      <c r="A1072" s="27" t="s">
        <v>1823</v>
      </c>
      <c r="B1072" s="27" t="s">
        <v>1391</v>
      </c>
      <c r="C1072" s="28" t="s">
        <v>1382</v>
      </c>
      <c r="D1072" s="27" t="s">
        <v>55</v>
      </c>
      <c r="E1072" s="153">
        <v>1.68</v>
      </c>
      <c r="F1072" s="40">
        <v>24.5</v>
      </c>
      <c r="G1072" s="57">
        <f t="shared" si="212"/>
        <v>31.04</v>
      </c>
      <c r="H1072" s="29">
        <f t="shared" si="213"/>
        <v>52.14</v>
      </c>
    </row>
    <row r="1073" spans="1:9" ht="31.5" outlineLevel="2" x14ac:dyDescent="0.25">
      <c r="A1073" s="27" t="s">
        <v>1824</v>
      </c>
      <c r="B1073" s="27" t="s">
        <v>675</v>
      </c>
      <c r="C1073" s="28" t="s">
        <v>676</v>
      </c>
      <c r="D1073" s="27" t="s">
        <v>74</v>
      </c>
      <c r="E1073" s="153">
        <v>17.600000000000001</v>
      </c>
      <c r="F1073" s="40">
        <v>11.69</v>
      </c>
      <c r="G1073" s="57">
        <f t="shared" si="212"/>
        <v>14.81</v>
      </c>
      <c r="H1073" s="29">
        <f t="shared" si="213"/>
        <v>260.64999999999998</v>
      </c>
    </row>
    <row r="1074" spans="1:9" ht="31.5" outlineLevel="2" x14ac:dyDescent="0.25">
      <c r="A1074" s="27" t="s">
        <v>1825</v>
      </c>
      <c r="B1074" s="27" t="s">
        <v>679</v>
      </c>
      <c r="C1074" s="28" t="s">
        <v>680</v>
      </c>
      <c r="D1074" s="27" t="s">
        <v>74</v>
      </c>
      <c r="E1074" s="153">
        <v>61.2</v>
      </c>
      <c r="F1074" s="40">
        <v>8.09</v>
      </c>
      <c r="G1074" s="57">
        <f t="shared" si="212"/>
        <v>10.25</v>
      </c>
      <c r="H1074" s="29">
        <f t="shared" si="213"/>
        <v>627.29999999999995</v>
      </c>
    </row>
    <row r="1075" spans="1:9" outlineLevel="2" x14ac:dyDescent="0.25">
      <c r="A1075" s="27" t="s">
        <v>1826</v>
      </c>
      <c r="B1075" s="27" t="s">
        <v>689</v>
      </c>
      <c r="C1075" s="28" t="s">
        <v>690</v>
      </c>
      <c r="D1075" s="27" t="s">
        <v>74</v>
      </c>
      <c r="E1075" s="153">
        <v>514.74</v>
      </c>
      <c r="F1075" s="40">
        <v>6.48</v>
      </c>
      <c r="G1075" s="57">
        <f t="shared" si="212"/>
        <v>8.2100000000000009</v>
      </c>
      <c r="H1075" s="29">
        <f t="shared" si="213"/>
        <v>4226.01</v>
      </c>
    </row>
    <row r="1076" spans="1:9" outlineLevel="2" x14ac:dyDescent="0.25">
      <c r="A1076" s="27" t="s">
        <v>1827</v>
      </c>
      <c r="B1076" s="27" t="s">
        <v>691</v>
      </c>
      <c r="C1076" s="28" t="s">
        <v>692</v>
      </c>
      <c r="D1076" s="27" t="s">
        <v>74</v>
      </c>
      <c r="E1076" s="153">
        <v>273.96999999999997</v>
      </c>
      <c r="F1076" s="40">
        <v>2.4700000000000002</v>
      </c>
      <c r="G1076" s="57">
        <f t="shared" si="212"/>
        <v>3.13</v>
      </c>
      <c r="H1076" s="29">
        <f t="shared" si="213"/>
        <v>857.52</v>
      </c>
      <c r="I1076" s="153"/>
    </row>
    <row r="1077" spans="1:9" ht="47.25" outlineLevel="2" x14ac:dyDescent="0.25">
      <c r="A1077" s="27" t="s">
        <v>1828</v>
      </c>
      <c r="B1077" s="27" t="s">
        <v>693</v>
      </c>
      <c r="C1077" s="28" t="s">
        <v>694</v>
      </c>
      <c r="D1077" s="27" t="s">
        <v>40</v>
      </c>
      <c r="E1077" s="153">
        <v>53.59</v>
      </c>
      <c r="F1077" s="40">
        <v>15.3</v>
      </c>
      <c r="G1077" s="57">
        <f t="shared" si="212"/>
        <v>19.38</v>
      </c>
      <c r="H1077" s="29">
        <f t="shared" si="213"/>
        <v>1038.57</v>
      </c>
    </row>
    <row r="1078" spans="1:9" outlineLevel="2" x14ac:dyDescent="0.25">
      <c r="A1078" s="27" t="s">
        <v>1829</v>
      </c>
      <c r="B1078" s="27" t="s">
        <v>1394</v>
      </c>
      <c r="C1078" s="28" t="s">
        <v>1385</v>
      </c>
      <c r="D1078" s="27" t="s">
        <v>74</v>
      </c>
      <c r="E1078" s="153">
        <v>3.35</v>
      </c>
      <c r="F1078" s="40">
        <v>5.76</v>
      </c>
      <c r="G1078" s="57">
        <f t="shared" si="212"/>
        <v>7.29</v>
      </c>
      <c r="H1078" s="29">
        <f t="shared" si="213"/>
        <v>24.42</v>
      </c>
    </row>
    <row r="1079" spans="1:9" outlineLevel="2" x14ac:dyDescent="0.25">
      <c r="A1079" s="38"/>
      <c r="B1079" s="27"/>
      <c r="C1079" s="31" t="s">
        <v>12</v>
      </c>
      <c r="D1079" s="51"/>
      <c r="E1079" s="154"/>
      <c r="F1079" s="32"/>
      <c r="G1079" s="56"/>
      <c r="H1079" s="33">
        <f>SUM(H1057:H1078)</f>
        <v>18243.629999999997</v>
      </c>
    </row>
    <row r="1080" spans="1:9" outlineLevel="2" x14ac:dyDescent="0.25">
      <c r="A1080" s="38" t="s">
        <v>2069</v>
      </c>
      <c r="B1080" s="27"/>
      <c r="C1080" s="188" t="s">
        <v>2070</v>
      </c>
      <c r="D1080" s="38"/>
      <c r="E1080" s="161"/>
      <c r="F1080" s="79"/>
      <c r="G1080" s="80"/>
      <c r="H1080" s="43"/>
    </row>
    <row r="1081" spans="1:9" ht="31.5" outlineLevel="2" x14ac:dyDescent="0.25">
      <c r="A1081" s="27" t="s">
        <v>2136</v>
      </c>
      <c r="B1081" s="27" t="s">
        <v>1481</v>
      </c>
      <c r="C1081" s="28" t="s">
        <v>1470</v>
      </c>
      <c r="D1081" s="27" t="s">
        <v>55</v>
      </c>
      <c r="E1081" s="153">
        <v>24.02</v>
      </c>
      <c r="F1081" s="40">
        <v>65.56</v>
      </c>
      <c r="G1081" s="57">
        <f t="shared" ref="G1081:G1116" si="214">TRUNC(F1081*(1+$E$2),2)</f>
        <v>83.08</v>
      </c>
      <c r="H1081" s="29">
        <f t="shared" ref="H1081:H1116" si="215">TRUNC((G1081*E1081),2)</f>
        <v>1995.58</v>
      </c>
    </row>
    <row r="1082" spans="1:9" ht="31.5" outlineLevel="2" x14ac:dyDescent="0.25">
      <c r="A1082" s="27" t="s">
        <v>2137</v>
      </c>
      <c r="B1082" s="27" t="s">
        <v>1431</v>
      </c>
      <c r="C1082" s="28" t="s">
        <v>1420</v>
      </c>
      <c r="D1082" s="27" t="s">
        <v>55</v>
      </c>
      <c r="E1082" s="153">
        <v>9.9</v>
      </c>
      <c r="F1082" s="40">
        <v>86.14</v>
      </c>
      <c r="G1082" s="57">
        <f t="shared" si="214"/>
        <v>109.16</v>
      </c>
      <c r="H1082" s="29">
        <f t="shared" si="215"/>
        <v>1080.68</v>
      </c>
    </row>
    <row r="1083" spans="1:9" outlineLevel="2" x14ac:dyDescent="0.25">
      <c r="A1083" s="27" t="s">
        <v>2138</v>
      </c>
      <c r="B1083" s="27" t="s">
        <v>1387</v>
      </c>
      <c r="C1083" s="28" t="s">
        <v>1379</v>
      </c>
      <c r="D1083" s="27" t="s">
        <v>55</v>
      </c>
      <c r="E1083" s="153">
        <v>14</v>
      </c>
      <c r="F1083" s="40">
        <v>17.809999999999999</v>
      </c>
      <c r="G1083" s="57">
        <f t="shared" si="214"/>
        <v>22.57</v>
      </c>
      <c r="H1083" s="29">
        <f t="shared" si="215"/>
        <v>315.98</v>
      </c>
    </row>
    <row r="1084" spans="1:9" ht="15.75" customHeight="1" x14ac:dyDescent="0.25">
      <c r="A1084" s="27" t="s">
        <v>2139</v>
      </c>
      <c r="B1084" s="27" t="s">
        <v>1397</v>
      </c>
      <c r="C1084" s="28" t="s">
        <v>1395</v>
      </c>
      <c r="D1084" s="27" t="s">
        <v>1396</v>
      </c>
      <c r="E1084" s="153">
        <v>210</v>
      </c>
      <c r="F1084" s="40">
        <v>0.55000000000000004</v>
      </c>
      <c r="G1084" s="57">
        <f t="shared" si="214"/>
        <v>0.69</v>
      </c>
      <c r="H1084" s="29">
        <f t="shared" si="215"/>
        <v>144.9</v>
      </c>
    </row>
    <row r="1085" spans="1:9" x14ac:dyDescent="0.25">
      <c r="A1085" s="27" t="s">
        <v>2140</v>
      </c>
      <c r="B1085" s="27" t="s">
        <v>1223</v>
      </c>
      <c r="C1085" s="28" t="s">
        <v>1200</v>
      </c>
      <c r="D1085" s="27" t="s">
        <v>55</v>
      </c>
      <c r="E1085" s="153">
        <v>23.92</v>
      </c>
      <c r="F1085" s="40">
        <v>34.770000000000003</v>
      </c>
      <c r="G1085" s="57">
        <f t="shared" si="214"/>
        <v>44.06</v>
      </c>
      <c r="H1085" s="29">
        <f t="shared" si="215"/>
        <v>1053.9100000000001</v>
      </c>
    </row>
    <row r="1086" spans="1:9" ht="15.75" customHeight="1" x14ac:dyDescent="0.25">
      <c r="A1086" s="27" t="s">
        <v>2141</v>
      </c>
      <c r="B1086" s="27" t="s">
        <v>1625</v>
      </c>
      <c r="C1086" s="28" t="s">
        <v>1624</v>
      </c>
      <c r="D1086" s="27" t="s">
        <v>55</v>
      </c>
      <c r="E1086" s="153">
        <v>2.04</v>
      </c>
      <c r="F1086" s="40">
        <v>243.76</v>
      </c>
      <c r="G1086" s="57">
        <f t="shared" si="214"/>
        <v>308.91000000000003</v>
      </c>
      <c r="H1086" s="29">
        <f t="shared" si="215"/>
        <v>630.16999999999996</v>
      </c>
    </row>
    <row r="1087" spans="1:9" ht="31.5" x14ac:dyDescent="0.25">
      <c r="A1087" s="27" t="s">
        <v>2142</v>
      </c>
      <c r="B1087" s="27" t="s">
        <v>1434</v>
      </c>
      <c r="C1087" s="28" t="s">
        <v>1422</v>
      </c>
      <c r="D1087" s="27" t="s">
        <v>40</v>
      </c>
      <c r="E1087" s="153">
        <v>18.579999999999998</v>
      </c>
      <c r="F1087" s="40">
        <v>28.13</v>
      </c>
      <c r="G1087" s="57">
        <f t="shared" si="214"/>
        <v>35.64</v>
      </c>
      <c r="H1087" s="29">
        <f t="shared" si="215"/>
        <v>662.19</v>
      </c>
    </row>
    <row r="1088" spans="1:9" ht="45.75" customHeight="1" x14ac:dyDescent="0.25">
      <c r="A1088" s="27" t="s">
        <v>2143</v>
      </c>
      <c r="B1088" s="27" t="s">
        <v>1389</v>
      </c>
      <c r="C1088" s="28" t="s">
        <v>967</v>
      </c>
      <c r="D1088" s="27" t="s">
        <v>40</v>
      </c>
      <c r="E1088" s="153">
        <v>42.9</v>
      </c>
      <c r="F1088" s="40">
        <v>4.75</v>
      </c>
      <c r="G1088" s="57">
        <f t="shared" si="214"/>
        <v>6.01</v>
      </c>
      <c r="H1088" s="29">
        <f t="shared" si="215"/>
        <v>257.82</v>
      </c>
    </row>
    <row r="1089" spans="1:8" ht="47.25" x14ac:dyDescent="0.25">
      <c r="A1089" s="27" t="s">
        <v>2144</v>
      </c>
      <c r="B1089" s="27">
        <v>96541</v>
      </c>
      <c r="C1089" s="28" t="s">
        <v>2071</v>
      </c>
      <c r="D1089" s="27" t="s">
        <v>40</v>
      </c>
      <c r="E1089" s="153">
        <v>20.3</v>
      </c>
      <c r="F1089" s="40">
        <v>121.79</v>
      </c>
      <c r="G1089" s="57">
        <f t="shared" si="214"/>
        <v>154.34</v>
      </c>
      <c r="H1089" s="29">
        <f t="shared" si="215"/>
        <v>3133.1</v>
      </c>
    </row>
    <row r="1090" spans="1:8" ht="31.5" x14ac:dyDescent="0.25">
      <c r="A1090" s="27" t="s">
        <v>2145</v>
      </c>
      <c r="B1090" s="27">
        <v>1527</v>
      </c>
      <c r="C1090" s="28" t="s">
        <v>861</v>
      </c>
      <c r="D1090" s="27" t="s">
        <v>55</v>
      </c>
      <c r="E1090" s="153">
        <v>6.3</v>
      </c>
      <c r="F1090" s="57">
        <v>391.31</v>
      </c>
      <c r="G1090" s="57">
        <f t="shared" si="214"/>
        <v>495.9</v>
      </c>
      <c r="H1090" s="29">
        <f t="shared" si="215"/>
        <v>3124.17</v>
      </c>
    </row>
    <row r="1091" spans="1:8" ht="31.5" x14ac:dyDescent="0.25">
      <c r="A1091" s="27" t="s">
        <v>2146</v>
      </c>
      <c r="B1091" s="27" t="s">
        <v>1391</v>
      </c>
      <c r="C1091" s="28" t="s">
        <v>1382</v>
      </c>
      <c r="D1091" s="27" t="s">
        <v>55</v>
      </c>
      <c r="E1091" s="153">
        <v>6.3</v>
      </c>
      <c r="F1091" s="40">
        <v>24.5</v>
      </c>
      <c r="G1091" s="57">
        <f t="shared" si="214"/>
        <v>31.04</v>
      </c>
      <c r="H1091" s="29">
        <f t="shared" si="215"/>
        <v>195.55</v>
      </c>
    </row>
    <row r="1092" spans="1:8" ht="31.5" x14ac:dyDescent="0.25">
      <c r="A1092" s="27" t="s">
        <v>2147</v>
      </c>
      <c r="B1092" s="27" t="s">
        <v>675</v>
      </c>
      <c r="C1092" s="28" t="s">
        <v>676</v>
      </c>
      <c r="D1092" s="27" t="s">
        <v>74</v>
      </c>
      <c r="E1092" s="153">
        <v>30.636363636363637</v>
      </c>
      <c r="F1092" s="40">
        <v>11.69</v>
      </c>
      <c r="G1092" s="57">
        <f t="shared" si="214"/>
        <v>14.81</v>
      </c>
      <c r="H1092" s="29">
        <f t="shared" si="215"/>
        <v>453.72</v>
      </c>
    </row>
    <row r="1093" spans="1:8" ht="31.5" x14ac:dyDescent="0.25">
      <c r="A1093" s="27" t="s">
        <v>2148</v>
      </c>
      <c r="B1093" s="27" t="s">
        <v>679</v>
      </c>
      <c r="C1093" s="28" t="s">
        <v>680</v>
      </c>
      <c r="D1093" s="27" t="s">
        <v>74</v>
      </c>
      <c r="E1093" s="153">
        <v>233.82</v>
      </c>
      <c r="F1093" s="40">
        <v>8.09</v>
      </c>
      <c r="G1093" s="57">
        <f t="shared" si="214"/>
        <v>10.25</v>
      </c>
      <c r="H1093" s="29">
        <f t="shared" si="215"/>
        <v>2396.65</v>
      </c>
    </row>
    <row r="1094" spans="1:8" ht="31.5" x14ac:dyDescent="0.25">
      <c r="A1094" s="27" t="s">
        <v>2149</v>
      </c>
      <c r="B1094" s="27" t="s">
        <v>677</v>
      </c>
      <c r="C1094" s="28" t="s">
        <v>678</v>
      </c>
      <c r="D1094" s="27" t="s">
        <v>74</v>
      </c>
      <c r="E1094" s="153">
        <v>128</v>
      </c>
      <c r="F1094" s="40">
        <v>9.9</v>
      </c>
      <c r="G1094" s="57">
        <f t="shared" si="214"/>
        <v>12.54</v>
      </c>
      <c r="H1094" s="29">
        <f t="shared" si="215"/>
        <v>1605.12</v>
      </c>
    </row>
    <row r="1095" spans="1:8" ht="31.5" x14ac:dyDescent="0.25">
      <c r="A1095" s="27" t="s">
        <v>2150</v>
      </c>
      <c r="B1095" s="27" t="s">
        <v>681</v>
      </c>
      <c r="C1095" s="28" t="s">
        <v>682</v>
      </c>
      <c r="D1095" s="27" t="s">
        <v>40</v>
      </c>
      <c r="E1095" s="153">
        <v>42.9</v>
      </c>
      <c r="F1095" s="40">
        <v>56.62</v>
      </c>
      <c r="G1095" s="57">
        <f t="shared" si="214"/>
        <v>71.75</v>
      </c>
      <c r="H1095" s="29">
        <f t="shared" si="215"/>
        <v>3078.07</v>
      </c>
    </row>
    <row r="1096" spans="1:8" ht="31.5" x14ac:dyDescent="0.25">
      <c r="A1096" s="27" t="s">
        <v>2151</v>
      </c>
      <c r="B1096" s="27">
        <v>1527</v>
      </c>
      <c r="C1096" s="28" t="s">
        <v>861</v>
      </c>
      <c r="D1096" s="27" t="s">
        <v>55</v>
      </c>
      <c r="E1096" s="153">
        <v>2.7</v>
      </c>
      <c r="F1096" s="57">
        <v>391.31</v>
      </c>
      <c r="G1096" s="57">
        <f t="shared" si="214"/>
        <v>495.9</v>
      </c>
      <c r="H1096" s="29">
        <f t="shared" si="215"/>
        <v>1338.93</v>
      </c>
    </row>
    <row r="1097" spans="1:8" ht="31.5" x14ac:dyDescent="0.25">
      <c r="A1097" s="27" t="s">
        <v>2152</v>
      </c>
      <c r="B1097" s="27" t="s">
        <v>1391</v>
      </c>
      <c r="C1097" s="28" t="s">
        <v>1382</v>
      </c>
      <c r="D1097" s="27" t="s">
        <v>55</v>
      </c>
      <c r="E1097" s="153">
        <v>2.7</v>
      </c>
      <c r="F1097" s="40">
        <v>24.5</v>
      </c>
      <c r="G1097" s="57">
        <f t="shared" si="214"/>
        <v>31.04</v>
      </c>
      <c r="H1097" s="29">
        <f t="shared" si="215"/>
        <v>83.8</v>
      </c>
    </row>
    <row r="1098" spans="1:8" ht="31.5" x14ac:dyDescent="0.25">
      <c r="A1098" s="27" t="s">
        <v>2153</v>
      </c>
      <c r="B1098" s="27" t="s">
        <v>675</v>
      </c>
      <c r="C1098" s="28" t="s">
        <v>676</v>
      </c>
      <c r="D1098" s="27" t="s">
        <v>74</v>
      </c>
      <c r="E1098" s="153">
        <v>87.181818181818187</v>
      </c>
      <c r="F1098" s="40">
        <v>11.69</v>
      </c>
      <c r="G1098" s="57">
        <f t="shared" si="214"/>
        <v>14.81</v>
      </c>
      <c r="H1098" s="29">
        <f t="shared" si="215"/>
        <v>1291.1600000000001</v>
      </c>
    </row>
    <row r="1099" spans="1:8" ht="31.5" x14ac:dyDescent="0.25">
      <c r="A1099" s="27" t="s">
        <v>2154</v>
      </c>
      <c r="B1099" s="27" t="s">
        <v>679</v>
      </c>
      <c r="C1099" s="28" t="s">
        <v>680</v>
      </c>
      <c r="D1099" s="27" t="s">
        <v>74</v>
      </c>
      <c r="E1099" s="153">
        <v>238.99999999999997</v>
      </c>
      <c r="F1099" s="40">
        <v>8.09</v>
      </c>
      <c r="G1099" s="57">
        <f t="shared" si="214"/>
        <v>10.25</v>
      </c>
      <c r="H1099" s="29">
        <f t="shared" si="215"/>
        <v>2449.75</v>
      </c>
    </row>
    <row r="1100" spans="1:8" ht="31.5" x14ac:dyDescent="0.25">
      <c r="A1100" s="27" t="s">
        <v>2155</v>
      </c>
      <c r="B1100" s="27" t="s">
        <v>1485</v>
      </c>
      <c r="C1100" s="28" t="s">
        <v>1474</v>
      </c>
      <c r="D1100" s="27" t="s">
        <v>40</v>
      </c>
      <c r="E1100" s="153">
        <v>57.8</v>
      </c>
      <c r="F1100" s="40">
        <v>63.29</v>
      </c>
      <c r="G1100" s="57">
        <f t="shared" si="214"/>
        <v>80.2</v>
      </c>
      <c r="H1100" s="29">
        <f t="shared" si="215"/>
        <v>4635.5600000000004</v>
      </c>
    </row>
    <row r="1101" spans="1:8" ht="31.5" x14ac:dyDescent="0.25">
      <c r="A1101" s="27" t="s">
        <v>2156</v>
      </c>
      <c r="B1101" s="27">
        <v>1527</v>
      </c>
      <c r="C1101" s="28" t="s">
        <v>861</v>
      </c>
      <c r="D1101" s="27" t="s">
        <v>55</v>
      </c>
      <c r="E1101" s="153">
        <v>3.2</v>
      </c>
      <c r="F1101" s="57">
        <v>391.31</v>
      </c>
      <c r="G1101" s="57">
        <f t="shared" si="214"/>
        <v>495.9</v>
      </c>
      <c r="H1101" s="29">
        <f t="shared" si="215"/>
        <v>1586.88</v>
      </c>
    </row>
    <row r="1102" spans="1:8" ht="31.5" x14ac:dyDescent="0.25">
      <c r="A1102" s="27" t="s">
        <v>2157</v>
      </c>
      <c r="B1102" s="27" t="s">
        <v>1391</v>
      </c>
      <c r="C1102" s="28" t="s">
        <v>1382</v>
      </c>
      <c r="D1102" s="27" t="s">
        <v>55</v>
      </c>
      <c r="E1102" s="153">
        <v>3.2</v>
      </c>
      <c r="F1102" s="40">
        <v>24.5</v>
      </c>
      <c r="G1102" s="57">
        <f t="shared" si="214"/>
        <v>31.04</v>
      </c>
      <c r="H1102" s="29">
        <f t="shared" si="215"/>
        <v>99.32</v>
      </c>
    </row>
    <row r="1103" spans="1:8" ht="47.25" x14ac:dyDescent="0.25">
      <c r="A1103" s="27" t="s">
        <v>2158</v>
      </c>
      <c r="B1103" s="27" t="s">
        <v>683</v>
      </c>
      <c r="C1103" s="28" t="s">
        <v>75</v>
      </c>
      <c r="D1103" s="27" t="s">
        <v>74</v>
      </c>
      <c r="E1103" s="153">
        <v>87.181818181818187</v>
      </c>
      <c r="F1103" s="40">
        <v>11.74</v>
      </c>
      <c r="G1103" s="57">
        <f t="shared" si="214"/>
        <v>14.87</v>
      </c>
      <c r="H1103" s="29">
        <f t="shared" si="215"/>
        <v>1296.3900000000001</v>
      </c>
    </row>
    <row r="1104" spans="1:8" ht="47.25" x14ac:dyDescent="0.25">
      <c r="A1104" s="27" t="s">
        <v>2159</v>
      </c>
      <c r="B1104" s="27" t="s">
        <v>684</v>
      </c>
      <c r="C1104" s="28" t="s">
        <v>76</v>
      </c>
      <c r="D1104" s="27" t="s">
        <v>74</v>
      </c>
      <c r="E1104" s="153">
        <v>238.99999999999997</v>
      </c>
      <c r="F1104" s="40">
        <v>8.0299999999999994</v>
      </c>
      <c r="G1104" s="57">
        <f t="shared" si="214"/>
        <v>10.17</v>
      </c>
      <c r="H1104" s="29">
        <f t="shared" si="215"/>
        <v>2430.63</v>
      </c>
    </row>
    <row r="1105" spans="1:10" ht="31.5" x14ac:dyDescent="0.25">
      <c r="A1105" s="27" t="s">
        <v>2160</v>
      </c>
      <c r="B1105" s="27" t="s">
        <v>1486</v>
      </c>
      <c r="C1105" s="28" t="s">
        <v>1475</v>
      </c>
      <c r="D1105" s="27" t="s">
        <v>40</v>
      </c>
      <c r="E1105" s="153">
        <v>49.9</v>
      </c>
      <c r="F1105" s="40">
        <v>49.3</v>
      </c>
      <c r="G1105" s="57">
        <f t="shared" si="214"/>
        <v>62.47</v>
      </c>
      <c r="H1105" s="29">
        <f t="shared" si="215"/>
        <v>3117.25</v>
      </c>
    </row>
    <row r="1106" spans="1:10" ht="31.5" x14ac:dyDescent="0.25">
      <c r="A1106" s="27" t="s">
        <v>2161</v>
      </c>
      <c r="B1106" s="27">
        <v>1527</v>
      </c>
      <c r="C1106" s="28" t="s">
        <v>861</v>
      </c>
      <c r="D1106" s="27" t="s">
        <v>55</v>
      </c>
      <c r="E1106" s="153">
        <v>3.1</v>
      </c>
      <c r="F1106" s="57">
        <v>391.31</v>
      </c>
      <c r="G1106" s="57">
        <f t="shared" si="214"/>
        <v>495.9</v>
      </c>
      <c r="H1106" s="29">
        <f t="shared" si="215"/>
        <v>1537.29</v>
      </c>
    </row>
    <row r="1107" spans="1:10" ht="31.5" x14ac:dyDescent="0.25">
      <c r="A1107" s="27" t="s">
        <v>2162</v>
      </c>
      <c r="B1107" s="27" t="s">
        <v>1391</v>
      </c>
      <c r="C1107" s="28" t="s">
        <v>1382</v>
      </c>
      <c r="D1107" s="27" t="s">
        <v>55</v>
      </c>
      <c r="E1107" s="153">
        <v>3.1</v>
      </c>
      <c r="F1107" s="40">
        <v>24.5</v>
      </c>
      <c r="G1107" s="57">
        <f t="shared" si="214"/>
        <v>31.04</v>
      </c>
      <c r="H1107" s="29">
        <f t="shared" si="215"/>
        <v>96.22</v>
      </c>
    </row>
    <row r="1108" spans="1:10" ht="47.25" x14ac:dyDescent="0.25">
      <c r="A1108" s="27" t="s">
        <v>2163</v>
      </c>
      <c r="B1108" s="27" t="s">
        <v>683</v>
      </c>
      <c r="C1108" s="28" t="s">
        <v>75</v>
      </c>
      <c r="D1108" s="27" t="s">
        <v>74</v>
      </c>
      <c r="E1108" s="153">
        <v>62.818181818181806</v>
      </c>
      <c r="F1108" s="40">
        <v>11.74</v>
      </c>
      <c r="G1108" s="57">
        <f t="shared" si="214"/>
        <v>14.87</v>
      </c>
      <c r="H1108" s="29">
        <f t="shared" si="215"/>
        <v>934.1</v>
      </c>
    </row>
    <row r="1109" spans="1:10" ht="47.25" x14ac:dyDescent="0.25">
      <c r="A1109" s="27" t="s">
        <v>2164</v>
      </c>
      <c r="B1109" s="27" t="s">
        <v>684</v>
      </c>
      <c r="C1109" s="28" t="s">
        <v>76</v>
      </c>
      <c r="D1109" s="27" t="s">
        <v>74</v>
      </c>
      <c r="E1109" s="153">
        <v>286.18181818181819</v>
      </c>
      <c r="F1109" s="40">
        <v>8.0299999999999994</v>
      </c>
      <c r="G1109" s="57">
        <f t="shared" si="214"/>
        <v>10.17</v>
      </c>
      <c r="H1109" s="29">
        <f t="shared" si="215"/>
        <v>2910.46</v>
      </c>
    </row>
    <row r="1110" spans="1:10" ht="15.75" customHeight="1" x14ac:dyDescent="0.25">
      <c r="A1110" s="27" t="s">
        <v>2165</v>
      </c>
      <c r="B1110" s="27" t="s">
        <v>685</v>
      </c>
      <c r="C1110" s="28" t="s">
        <v>686</v>
      </c>
      <c r="D1110" s="27" t="s">
        <v>74</v>
      </c>
      <c r="E1110" s="153">
        <v>16.454545454545453</v>
      </c>
      <c r="F1110" s="40">
        <v>7.12</v>
      </c>
      <c r="G1110" s="57">
        <f t="shared" si="214"/>
        <v>9.02</v>
      </c>
      <c r="H1110" s="29">
        <f t="shared" si="215"/>
        <v>148.41999999999999</v>
      </c>
    </row>
    <row r="1111" spans="1:10" ht="31.5" x14ac:dyDescent="0.25">
      <c r="A1111" s="27" t="s">
        <v>2166</v>
      </c>
      <c r="B1111" s="27">
        <v>92267</v>
      </c>
      <c r="C1111" s="28" t="s">
        <v>2072</v>
      </c>
      <c r="D1111" s="27" t="s">
        <v>40</v>
      </c>
      <c r="E1111" s="153">
        <v>48.3</v>
      </c>
      <c r="F1111" s="40">
        <v>25.38</v>
      </c>
      <c r="G1111" s="57">
        <f t="shared" si="214"/>
        <v>32.159999999999997</v>
      </c>
      <c r="H1111" s="29">
        <f t="shared" si="215"/>
        <v>1553.32</v>
      </c>
    </row>
    <row r="1112" spans="1:10" ht="31.5" x14ac:dyDescent="0.25">
      <c r="A1112" s="27" t="s">
        <v>2167</v>
      </c>
      <c r="B1112" s="27">
        <v>1527</v>
      </c>
      <c r="C1112" s="28" t="s">
        <v>861</v>
      </c>
      <c r="D1112" s="27" t="s">
        <v>55</v>
      </c>
      <c r="E1112" s="153">
        <v>5.3</v>
      </c>
      <c r="F1112" s="57">
        <v>391.31</v>
      </c>
      <c r="G1112" s="57">
        <f t="shared" si="214"/>
        <v>495.9</v>
      </c>
      <c r="H1112" s="29">
        <f t="shared" si="215"/>
        <v>2628.27</v>
      </c>
      <c r="I1112" s="201">
        <f>H1117+H1079+H1056+H1037+H1013+H991+H947+H905+H866+H838+H830+H802+H771+H743+H701+H694+H664+H657</f>
        <v>2585036.19</v>
      </c>
    </row>
    <row r="1113" spans="1:10" ht="63.75" customHeight="1" x14ac:dyDescent="0.25">
      <c r="A1113" s="27" t="s">
        <v>2168</v>
      </c>
      <c r="B1113" s="27" t="s">
        <v>1391</v>
      </c>
      <c r="C1113" s="28" t="s">
        <v>1382</v>
      </c>
      <c r="D1113" s="27" t="s">
        <v>55</v>
      </c>
      <c r="E1113" s="153">
        <v>5.3</v>
      </c>
      <c r="F1113" s="40">
        <v>24.5</v>
      </c>
      <c r="G1113" s="57">
        <f t="shared" si="214"/>
        <v>31.04</v>
      </c>
      <c r="H1113" s="29">
        <f t="shared" si="215"/>
        <v>164.51</v>
      </c>
      <c r="J1113" s="201"/>
    </row>
    <row r="1114" spans="1:10" ht="82.5" customHeight="1" x14ac:dyDescent="0.25">
      <c r="A1114" s="27" t="s">
        <v>2169</v>
      </c>
      <c r="B1114" s="27">
        <v>92784</v>
      </c>
      <c r="C1114" s="28" t="s">
        <v>2074</v>
      </c>
      <c r="D1114" s="27" t="s">
        <v>74</v>
      </c>
      <c r="E1114" s="153">
        <v>5.3636363636363633</v>
      </c>
      <c r="F1114" s="40">
        <v>8.7100000000000009</v>
      </c>
      <c r="G1114" s="57">
        <f t="shared" si="214"/>
        <v>11.03</v>
      </c>
      <c r="H1114" s="29">
        <f t="shared" si="215"/>
        <v>59.16</v>
      </c>
    </row>
    <row r="1115" spans="1:10" ht="66" customHeight="1" x14ac:dyDescent="0.25">
      <c r="A1115" s="27" t="s">
        <v>2170</v>
      </c>
      <c r="B1115" s="27">
        <v>92785</v>
      </c>
      <c r="C1115" s="28" t="s">
        <v>2073</v>
      </c>
      <c r="D1115" s="27" t="s">
        <v>74</v>
      </c>
      <c r="E1115" s="153">
        <v>536.36363636363637</v>
      </c>
      <c r="F1115" s="40">
        <v>9</v>
      </c>
      <c r="G1115" s="57">
        <f t="shared" si="214"/>
        <v>11.4</v>
      </c>
      <c r="H1115" s="29">
        <f t="shared" si="215"/>
        <v>6114.54</v>
      </c>
    </row>
    <row r="1116" spans="1:10" ht="47.25" x14ac:dyDescent="0.25">
      <c r="A1116" s="27" t="s">
        <v>2171</v>
      </c>
      <c r="B1116" s="27">
        <v>92786</v>
      </c>
      <c r="C1116" s="28" t="s">
        <v>2075</v>
      </c>
      <c r="D1116" s="27" t="s">
        <v>74</v>
      </c>
      <c r="E1116" s="153">
        <v>4.6363636363636358</v>
      </c>
      <c r="F1116" s="40">
        <v>8.92</v>
      </c>
      <c r="G1116" s="57">
        <f t="shared" si="214"/>
        <v>11.3</v>
      </c>
      <c r="H1116" s="29">
        <f t="shared" si="215"/>
        <v>52.39</v>
      </c>
    </row>
    <row r="1117" spans="1:10" x14ac:dyDescent="0.25">
      <c r="A1117" s="27"/>
      <c r="B1117" s="27"/>
      <c r="C1117" s="31" t="s">
        <v>12</v>
      </c>
      <c r="D1117" s="51"/>
      <c r="E1117" s="154"/>
      <c r="F1117" s="32"/>
      <c r="G1117" s="56"/>
      <c r="H1117" s="33">
        <f>SUM(H1081:H1116)</f>
        <v>54655.96</v>
      </c>
    </row>
    <row r="1118" spans="1:10" x14ac:dyDescent="0.25">
      <c r="B1118" s="103"/>
      <c r="C1118" s="88" t="s">
        <v>20</v>
      </c>
      <c r="D1118" s="187"/>
      <c r="E1118" s="152"/>
      <c r="F1118" s="89"/>
      <c r="G1118" s="202"/>
      <c r="H1118" s="89">
        <f>H26+H48+H62+H88+H96+H99+H109+H113+H126+H149+H173+H178+H188+H209+H286+H291+H362+H409+H450+H590+H618+H623+H633+H657+H664+H694+H701+H743+H771+H802+H830+H838+H866+H905+H947+H991+H1013+H1037+H1056+H1079+H1117+H10</f>
        <v>14709487.560000004</v>
      </c>
    </row>
    <row r="1119" spans="1:10" x14ac:dyDescent="0.25">
      <c r="B1119" s="186"/>
      <c r="C1119" s="186"/>
      <c r="D1119" s="186"/>
      <c r="E1119" s="186"/>
      <c r="F1119" s="186"/>
    </row>
    <row r="1122" spans="2:6" x14ac:dyDescent="0.25">
      <c r="B1122" s="30"/>
      <c r="C1122" s="67"/>
      <c r="D1122" s="30"/>
      <c r="E1122" s="162"/>
      <c r="F1122" s="30"/>
    </row>
  </sheetData>
  <mergeCells count="16">
    <mergeCell ref="A591:H591"/>
    <mergeCell ref="C634:F634"/>
    <mergeCell ref="A635:H635"/>
    <mergeCell ref="B1:H1"/>
    <mergeCell ref="A5:H5"/>
    <mergeCell ref="A293:H293"/>
    <mergeCell ref="A7:H7"/>
    <mergeCell ref="A452:H452"/>
    <mergeCell ref="C410:F410"/>
    <mergeCell ref="C292:F292"/>
    <mergeCell ref="A28:H28"/>
    <mergeCell ref="C27:F27"/>
    <mergeCell ref="A12:H12"/>
    <mergeCell ref="C11:F11"/>
    <mergeCell ref="A411:H411"/>
    <mergeCell ref="C451:F451"/>
  </mergeCells>
  <pageMargins left="0.511811024" right="0.511811024" top="1" bottom="1.0729166666666667" header="0.31496062000000002" footer="0.31496062000000002"/>
  <pageSetup paperSize="9" scale="28" fitToHeight="0" orientation="portrait" r:id="rId1"/>
  <headerFooter>
    <oddFooter>&amp;C&amp;9&amp;K00-016&amp;P / &amp;N&amp;R&amp;7&amp;K00-015PLANILHA ORÇAMENTÁRIA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view="pageLayout" topLeftCell="A7" zoomScaleNormal="100" zoomScaleSheetLayoutView="100" workbookViewId="0">
      <selection activeCell="A37" sqref="A37"/>
    </sheetView>
  </sheetViews>
  <sheetFormatPr defaultRowHeight="12.75" x14ac:dyDescent="0.2"/>
  <cols>
    <col min="1" max="1" width="36.140625" style="87" customWidth="1"/>
    <col min="2" max="2" width="26.5703125" style="87" customWidth="1"/>
    <col min="3" max="3" width="15.28515625" style="87" customWidth="1"/>
    <col min="4" max="256" width="9.140625" style="87"/>
    <col min="257" max="257" width="36.140625" style="87" customWidth="1"/>
    <col min="258" max="258" width="26.5703125" style="87" customWidth="1"/>
    <col min="259" max="259" width="15.28515625" style="87" customWidth="1"/>
    <col min="260" max="512" width="9.140625" style="87"/>
    <col min="513" max="513" width="36.140625" style="87" customWidth="1"/>
    <col min="514" max="514" width="26.5703125" style="87" customWidth="1"/>
    <col min="515" max="515" width="15.28515625" style="87" customWidth="1"/>
    <col min="516" max="768" width="9.140625" style="87"/>
    <col min="769" max="769" width="36.140625" style="87" customWidth="1"/>
    <col min="770" max="770" width="26.5703125" style="87" customWidth="1"/>
    <col min="771" max="771" width="15.28515625" style="87" customWidth="1"/>
    <col min="772" max="1024" width="9.140625" style="87"/>
    <col min="1025" max="1025" width="36.140625" style="87" customWidth="1"/>
    <col min="1026" max="1026" width="26.5703125" style="87" customWidth="1"/>
    <col min="1027" max="1027" width="15.28515625" style="87" customWidth="1"/>
    <col min="1028" max="1280" width="9.140625" style="87"/>
    <col min="1281" max="1281" width="36.140625" style="87" customWidth="1"/>
    <col min="1282" max="1282" width="26.5703125" style="87" customWidth="1"/>
    <col min="1283" max="1283" width="15.28515625" style="87" customWidth="1"/>
    <col min="1284" max="1536" width="9.140625" style="87"/>
    <col min="1537" max="1537" width="36.140625" style="87" customWidth="1"/>
    <col min="1538" max="1538" width="26.5703125" style="87" customWidth="1"/>
    <col min="1539" max="1539" width="15.28515625" style="87" customWidth="1"/>
    <col min="1540" max="1792" width="9.140625" style="87"/>
    <col min="1793" max="1793" width="36.140625" style="87" customWidth="1"/>
    <col min="1794" max="1794" width="26.5703125" style="87" customWidth="1"/>
    <col min="1795" max="1795" width="15.28515625" style="87" customWidth="1"/>
    <col min="1796" max="2048" width="9.140625" style="87"/>
    <col min="2049" max="2049" width="36.140625" style="87" customWidth="1"/>
    <col min="2050" max="2050" width="26.5703125" style="87" customWidth="1"/>
    <col min="2051" max="2051" width="15.28515625" style="87" customWidth="1"/>
    <col min="2052" max="2304" width="9.140625" style="87"/>
    <col min="2305" max="2305" width="36.140625" style="87" customWidth="1"/>
    <col min="2306" max="2306" width="26.5703125" style="87" customWidth="1"/>
    <col min="2307" max="2307" width="15.28515625" style="87" customWidth="1"/>
    <col min="2308" max="2560" width="9.140625" style="87"/>
    <col min="2561" max="2561" width="36.140625" style="87" customWidth="1"/>
    <col min="2562" max="2562" width="26.5703125" style="87" customWidth="1"/>
    <col min="2563" max="2563" width="15.28515625" style="87" customWidth="1"/>
    <col min="2564" max="2816" width="9.140625" style="87"/>
    <col min="2817" max="2817" width="36.140625" style="87" customWidth="1"/>
    <col min="2818" max="2818" width="26.5703125" style="87" customWidth="1"/>
    <col min="2819" max="2819" width="15.28515625" style="87" customWidth="1"/>
    <col min="2820" max="3072" width="9.140625" style="87"/>
    <col min="3073" max="3073" width="36.140625" style="87" customWidth="1"/>
    <col min="3074" max="3074" width="26.5703125" style="87" customWidth="1"/>
    <col min="3075" max="3075" width="15.28515625" style="87" customWidth="1"/>
    <col min="3076" max="3328" width="9.140625" style="87"/>
    <col min="3329" max="3329" width="36.140625" style="87" customWidth="1"/>
    <col min="3330" max="3330" width="26.5703125" style="87" customWidth="1"/>
    <col min="3331" max="3331" width="15.28515625" style="87" customWidth="1"/>
    <col min="3332" max="3584" width="9.140625" style="87"/>
    <col min="3585" max="3585" width="36.140625" style="87" customWidth="1"/>
    <col min="3586" max="3586" width="26.5703125" style="87" customWidth="1"/>
    <col min="3587" max="3587" width="15.28515625" style="87" customWidth="1"/>
    <col min="3588" max="3840" width="9.140625" style="87"/>
    <col min="3841" max="3841" width="36.140625" style="87" customWidth="1"/>
    <col min="3842" max="3842" width="26.5703125" style="87" customWidth="1"/>
    <col min="3843" max="3843" width="15.28515625" style="87" customWidth="1"/>
    <col min="3844" max="4096" width="9.140625" style="87"/>
    <col min="4097" max="4097" width="36.140625" style="87" customWidth="1"/>
    <col min="4098" max="4098" width="26.5703125" style="87" customWidth="1"/>
    <col min="4099" max="4099" width="15.28515625" style="87" customWidth="1"/>
    <col min="4100" max="4352" width="9.140625" style="87"/>
    <col min="4353" max="4353" width="36.140625" style="87" customWidth="1"/>
    <col min="4354" max="4354" width="26.5703125" style="87" customWidth="1"/>
    <col min="4355" max="4355" width="15.28515625" style="87" customWidth="1"/>
    <col min="4356" max="4608" width="9.140625" style="87"/>
    <col min="4609" max="4609" width="36.140625" style="87" customWidth="1"/>
    <col min="4610" max="4610" width="26.5703125" style="87" customWidth="1"/>
    <col min="4611" max="4611" width="15.28515625" style="87" customWidth="1"/>
    <col min="4612" max="4864" width="9.140625" style="87"/>
    <col min="4865" max="4865" width="36.140625" style="87" customWidth="1"/>
    <col min="4866" max="4866" width="26.5703125" style="87" customWidth="1"/>
    <col min="4867" max="4867" width="15.28515625" style="87" customWidth="1"/>
    <col min="4868" max="5120" width="9.140625" style="87"/>
    <col min="5121" max="5121" width="36.140625" style="87" customWidth="1"/>
    <col min="5122" max="5122" width="26.5703125" style="87" customWidth="1"/>
    <col min="5123" max="5123" width="15.28515625" style="87" customWidth="1"/>
    <col min="5124" max="5376" width="9.140625" style="87"/>
    <col min="5377" max="5377" width="36.140625" style="87" customWidth="1"/>
    <col min="5378" max="5378" width="26.5703125" style="87" customWidth="1"/>
    <col min="5379" max="5379" width="15.28515625" style="87" customWidth="1"/>
    <col min="5380" max="5632" width="9.140625" style="87"/>
    <col min="5633" max="5633" width="36.140625" style="87" customWidth="1"/>
    <col min="5634" max="5634" width="26.5703125" style="87" customWidth="1"/>
    <col min="5635" max="5635" width="15.28515625" style="87" customWidth="1"/>
    <col min="5636" max="5888" width="9.140625" style="87"/>
    <col min="5889" max="5889" width="36.140625" style="87" customWidth="1"/>
    <col min="5890" max="5890" width="26.5703125" style="87" customWidth="1"/>
    <col min="5891" max="5891" width="15.28515625" style="87" customWidth="1"/>
    <col min="5892" max="6144" width="9.140625" style="87"/>
    <col min="6145" max="6145" width="36.140625" style="87" customWidth="1"/>
    <col min="6146" max="6146" width="26.5703125" style="87" customWidth="1"/>
    <col min="6147" max="6147" width="15.28515625" style="87" customWidth="1"/>
    <col min="6148" max="6400" width="9.140625" style="87"/>
    <col min="6401" max="6401" width="36.140625" style="87" customWidth="1"/>
    <col min="6402" max="6402" width="26.5703125" style="87" customWidth="1"/>
    <col min="6403" max="6403" width="15.28515625" style="87" customWidth="1"/>
    <col min="6404" max="6656" width="9.140625" style="87"/>
    <col min="6657" max="6657" width="36.140625" style="87" customWidth="1"/>
    <col min="6658" max="6658" width="26.5703125" style="87" customWidth="1"/>
    <col min="6659" max="6659" width="15.28515625" style="87" customWidth="1"/>
    <col min="6660" max="6912" width="9.140625" style="87"/>
    <col min="6913" max="6913" width="36.140625" style="87" customWidth="1"/>
    <col min="6914" max="6914" width="26.5703125" style="87" customWidth="1"/>
    <col min="6915" max="6915" width="15.28515625" style="87" customWidth="1"/>
    <col min="6916" max="7168" width="9.140625" style="87"/>
    <col min="7169" max="7169" width="36.140625" style="87" customWidth="1"/>
    <col min="7170" max="7170" width="26.5703125" style="87" customWidth="1"/>
    <col min="7171" max="7171" width="15.28515625" style="87" customWidth="1"/>
    <col min="7172" max="7424" width="9.140625" style="87"/>
    <col min="7425" max="7425" width="36.140625" style="87" customWidth="1"/>
    <col min="7426" max="7426" width="26.5703125" style="87" customWidth="1"/>
    <col min="7427" max="7427" width="15.28515625" style="87" customWidth="1"/>
    <col min="7428" max="7680" width="9.140625" style="87"/>
    <col min="7681" max="7681" width="36.140625" style="87" customWidth="1"/>
    <col min="7682" max="7682" width="26.5703125" style="87" customWidth="1"/>
    <col min="7683" max="7683" width="15.28515625" style="87" customWidth="1"/>
    <col min="7684" max="7936" width="9.140625" style="87"/>
    <col min="7937" max="7937" width="36.140625" style="87" customWidth="1"/>
    <col min="7938" max="7938" width="26.5703125" style="87" customWidth="1"/>
    <col min="7939" max="7939" width="15.28515625" style="87" customWidth="1"/>
    <col min="7940" max="8192" width="9.140625" style="87"/>
    <col min="8193" max="8193" width="36.140625" style="87" customWidth="1"/>
    <col min="8194" max="8194" width="26.5703125" style="87" customWidth="1"/>
    <col min="8195" max="8195" width="15.28515625" style="87" customWidth="1"/>
    <col min="8196" max="8448" width="9.140625" style="87"/>
    <col min="8449" max="8449" width="36.140625" style="87" customWidth="1"/>
    <col min="8450" max="8450" width="26.5703125" style="87" customWidth="1"/>
    <col min="8451" max="8451" width="15.28515625" style="87" customWidth="1"/>
    <col min="8452" max="8704" width="9.140625" style="87"/>
    <col min="8705" max="8705" width="36.140625" style="87" customWidth="1"/>
    <col min="8706" max="8706" width="26.5703125" style="87" customWidth="1"/>
    <col min="8707" max="8707" width="15.28515625" style="87" customWidth="1"/>
    <col min="8708" max="8960" width="9.140625" style="87"/>
    <col min="8961" max="8961" width="36.140625" style="87" customWidth="1"/>
    <col min="8962" max="8962" width="26.5703125" style="87" customWidth="1"/>
    <col min="8963" max="8963" width="15.28515625" style="87" customWidth="1"/>
    <col min="8964" max="9216" width="9.140625" style="87"/>
    <col min="9217" max="9217" width="36.140625" style="87" customWidth="1"/>
    <col min="9218" max="9218" width="26.5703125" style="87" customWidth="1"/>
    <col min="9219" max="9219" width="15.28515625" style="87" customWidth="1"/>
    <col min="9220" max="9472" width="9.140625" style="87"/>
    <col min="9473" max="9473" width="36.140625" style="87" customWidth="1"/>
    <col min="9474" max="9474" width="26.5703125" style="87" customWidth="1"/>
    <col min="9475" max="9475" width="15.28515625" style="87" customWidth="1"/>
    <col min="9476" max="9728" width="9.140625" style="87"/>
    <col min="9729" max="9729" width="36.140625" style="87" customWidth="1"/>
    <col min="9730" max="9730" width="26.5703125" style="87" customWidth="1"/>
    <col min="9731" max="9731" width="15.28515625" style="87" customWidth="1"/>
    <col min="9732" max="9984" width="9.140625" style="87"/>
    <col min="9985" max="9985" width="36.140625" style="87" customWidth="1"/>
    <col min="9986" max="9986" width="26.5703125" style="87" customWidth="1"/>
    <col min="9987" max="9987" width="15.28515625" style="87" customWidth="1"/>
    <col min="9988" max="10240" width="9.140625" style="87"/>
    <col min="10241" max="10241" width="36.140625" style="87" customWidth="1"/>
    <col min="10242" max="10242" width="26.5703125" style="87" customWidth="1"/>
    <col min="10243" max="10243" width="15.28515625" style="87" customWidth="1"/>
    <col min="10244" max="10496" width="9.140625" style="87"/>
    <col min="10497" max="10497" width="36.140625" style="87" customWidth="1"/>
    <col min="10498" max="10498" width="26.5703125" style="87" customWidth="1"/>
    <col min="10499" max="10499" width="15.28515625" style="87" customWidth="1"/>
    <col min="10500" max="10752" width="9.140625" style="87"/>
    <col min="10753" max="10753" width="36.140625" style="87" customWidth="1"/>
    <col min="10754" max="10754" width="26.5703125" style="87" customWidth="1"/>
    <col min="10755" max="10755" width="15.28515625" style="87" customWidth="1"/>
    <col min="10756" max="11008" width="9.140625" style="87"/>
    <col min="11009" max="11009" width="36.140625" style="87" customWidth="1"/>
    <col min="11010" max="11010" width="26.5703125" style="87" customWidth="1"/>
    <col min="11011" max="11011" width="15.28515625" style="87" customWidth="1"/>
    <col min="11012" max="11264" width="9.140625" style="87"/>
    <col min="11265" max="11265" width="36.140625" style="87" customWidth="1"/>
    <col min="11266" max="11266" width="26.5703125" style="87" customWidth="1"/>
    <col min="11267" max="11267" width="15.28515625" style="87" customWidth="1"/>
    <col min="11268" max="11520" width="9.140625" style="87"/>
    <col min="11521" max="11521" width="36.140625" style="87" customWidth="1"/>
    <col min="11522" max="11522" width="26.5703125" style="87" customWidth="1"/>
    <col min="11523" max="11523" width="15.28515625" style="87" customWidth="1"/>
    <col min="11524" max="11776" width="9.140625" style="87"/>
    <col min="11777" max="11777" width="36.140625" style="87" customWidth="1"/>
    <col min="11778" max="11778" width="26.5703125" style="87" customWidth="1"/>
    <col min="11779" max="11779" width="15.28515625" style="87" customWidth="1"/>
    <col min="11780" max="12032" width="9.140625" style="87"/>
    <col min="12033" max="12033" width="36.140625" style="87" customWidth="1"/>
    <col min="12034" max="12034" width="26.5703125" style="87" customWidth="1"/>
    <col min="12035" max="12035" width="15.28515625" style="87" customWidth="1"/>
    <col min="12036" max="12288" width="9.140625" style="87"/>
    <col min="12289" max="12289" width="36.140625" style="87" customWidth="1"/>
    <col min="12290" max="12290" width="26.5703125" style="87" customWidth="1"/>
    <col min="12291" max="12291" width="15.28515625" style="87" customWidth="1"/>
    <col min="12292" max="12544" width="9.140625" style="87"/>
    <col min="12545" max="12545" width="36.140625" style="87" customWidth="1"/>
    <col min="12546" max="12546" width="26.5703125" style="87" customWidth="1"/>
    <col min="12547" max="12547" width="15.28515625" style="87" customWidth="1"/>
    <col min="12548" max="12800" width="9.140625" style="87"/>
    <col min="12801" max="12801" width="36.140625" style="87" customWidth="1"/>
    <col min="12802" max="12802" width="26.5703125" style="87" customWidth="1"/>
    <col min="12803" max="12803" width="15.28515625" style="87" customWidth="1"/>
    <col min="12804" max="13056" width="9.140625" style="87"/>
    <col min="13057" max="13057" width="36.140625" style="87" customWidth="1"/>
    <col min="13058" max="13058" width="26.5703125" style="87" customWidth="1"/>
    <col min="13059" max="13059" width="15.28515625" style="87" customWidth="1"/>
    <col min="13060" max="13312" width="9.140625" style="87"/>
    <col min="13313" max="13313" width="36.140625" style="87" customWidth="1"/>
    <col min="13314" max="13314" width="26.5703125" style="87" customWidth="1"/>
    <col min="13315" max="13315" width="15.28515625" style="87" customWidth="1"/>
    <col min="13316" max="13568" width="9.140625" style="87"/>
    <col min="13569" max="13569" width="36.140625" style="87" customWidth="1"/>
    <col min="13570" max="13570" width="26.5703125" style="87" customWidth="1"/>
    <col min="13571" max="13571" width="15.28515625" style="87" customWidth="1"/>
    <col min="13572" max="13824" width="9.140625" style="87"/>
    <col min="13825" max="13825" width="36.140625" style="87" customWidth="1"/>
    <col min="13826" max="13826" width="26.5703125" style="87" customWidth="1"/>
    <col min="13827" max="13827" width="15.28515625" style="87" customWidth="1"/>
    <col min="13828" max="14080" width="9.140625" style="87"/>
    <col min="14081" max="14081" width="36.140625" style="87" customWidth="1"/>
    <col min="14082" max="14082" width="26.5703125" style="87" customWidth="1"/>
    <col min="14083" max="14083" width="15.28515625" style="87" customWidth="1"/>
    <col min="14084" max="14336" width="9.140625" style="87"/>
    <col min="14337" max="14337" width="36.140625" style="87" customWidth="1"/>
    <col min="14338" max="14338" width="26.5703125" style="87" customWidth="1"/>
    <col min="14339" max="14339" width="15.28515625" style="87" customWidth="1"/>
    <col min="14340" max="14592" width="9.140625" style="87"/>
    <col min="14593" max="14593" width="36.140625" style="87" customWidth="1"/>
    <col min="14594" max="14594" width="26.5703125" style="87" customWidth="1"/>
    <col min="14595" max="14595" width="15.28515625" style="87" customWidth="1"/>
    <col min="14596" max="14848" width="9.140625" style="87"/>
    <col min="14849" max="14849" width="36.140625" style="87" customWidth="1"/>
    <col min="14850" max="14850" width="26.5703125" style="87" customWidth="1"/>
    <col min="14851" max="14851" width="15.28515625" style="87" customWidth="1"/>
    <col min="14852" max="15104" width="9.140625" style="87"/>
    <col min="15105" max="15105" width="36.140625" style="87" customWidth="1"/>
    <col min="15106" max="15106" width="26.5703125" style="87" customWidth="1"/>
    <col min="15107" max="15107" width="15.28515625" style="87" customWidth="1"/>
    <col min="15108" max="15360" width="9.140625" style="87"/>
    <col min="15361" max="15361" width="36.140625" style="87" customWidth="1"/>
    <col min="15362" max="15362" width="26.5703125" style="87" customWidth="1"/>
    <col min="15363" max="15363" width="15.28515625" style="87" customWidth="1"/>
    <col min="15364" max="15616" width="9.140625" style="87"/>
    <col min="15617" max="15617" width="36.140625" style="87" customWidth="1"/>
    <col min="15618" max="15618" width="26.5703125" style="87" customWidth="1"/>
    <col min="15619" max="15619" width="15.28515625" style="87" customWidth="1"/>
    <col min="15620" max="15872" width="9.140625" style="87"/>
    <col min="15873" max="15873" width="36.140625" style="87" customWidth="1"/>
    <col min="15874" max="15874" width="26.5703125" style="87" customWidth="1"/>
    <col min="15875" max="15875" width="15.28515625" style="87" customWidth="1"/>
    <col min="15876" max="16128" width="9.140625" style="87"/>
    <col min="16129" max="16129" width="36.140625" style="87" customWidth="1"/>
    <col min="16130" max="16130" width="26.5703125" style="87" customWidth="1"/>
    <col min="16131" max="16131" width="15.28515625" style="87" customWidth="1"/>
    <col min="16132" max="16384" width="9.140625" style="87"/>
  </cols>
  <sheetData>
    <row r="1" spans="1:3" ht="15.75" thickBot="1" x14ac:dyDescent="0.3">
      <c r="A1" s="258" t="s">
        <v>81</v>
      </c>
      <c r="B1" s="259"/>
      <c r="C1" s="260"/>
    </row>
    <row r="2" spans="1:3" ht="15" x14ac:dyDescent="0.25">
      <c r="A2" s="261" t="s">
        <v>82</v>
      </c>
      <c r="B2" s="262"/>
      <c r="C2" s="104" t="s">
        <v>83</v>
      </c>
    </row>
    <row r="3" spans="1:3" x14ac:dyDescent="0.2">
      <c r="A3" s="105" t="s">
        <v>84</v>
      </c>
      <c r="B3" s="106"/>
      <c r="C3" s="107">
        <v>0.03</v>
      </c>
    </row>
    <row r="4" spans="1:3" x14ac:dyDescent="0.2">
      <c r="A4" s="105" t="s">
        <v>85</v>
      </c>
      <c r="B4" s="106"/>
      <c r="C4" s="107">
        <v>0.01</v>
      </c>
    </row>
    <row r="5" spans="1:3" x14ac:dyDescent="0.2">
      <c r="A5" s="105" t="s">
        <v>86</v>
      </c>
      <c r="B5" s="106"/>
      <c r="C5" s="107">
        <v>9.7000000000000003E-3</v>
      </c>
    </row>
    <row r="6" spans="1:3" x14ac:dyDescent="0.2">
      <c r="A6" s="105" t="s">
        <v>87</v>
      </c>
      <c r="B6" s="263"/>
      <c r="C6" s="107">
        <v>8.0000000000000002E-3</v>
      </c>
    </row>
    <row r="7" spans="1:3" x14ac:dyDescent="0.2">
      <c r="A7" s="108" t="s">
        <v>88</v>
      </c>
      <c r="B7" s="264"/>
      <c r="C7" s="109">
        <v>2E-3</v>
      </c>
    </row>
    <row r="8" spans="1:3" ht="15.75" thickBot="1" x14ac:dyDescent="0.3">
      <c r="A8" s="110"/>
      <c r="B8" s="111" t="s">
        <v>89</v>
      </c>
      <c r="C8" s="112">
        <f>SUM(C3:C7)</f>
        <v>5.9700000000000003E-2</v>
      </c>
    </row>
    <row r="9" spans="1:3" ht="15.75" thickTop="1" x14ac:dyDescent="0.25">
      <c r="A9" s="105"/>
      <c r="B9" s="113"/>
      <c r="C9" s="114"/>
    </row>
    <row r="10" spans="1:3" ht="15" x14ac:dyDescent="0.25">
      <c r="A10" s="265" t="s">
        <v>90</v>
      </c>
      <c r="B10" s="266"/>
      <c r="C10" s="115" t="s">
        <v>83</v>
      </c>
    </row>
    <row r="11" spans="1:3" x14ac:dyDescent="0.2">
      <c r="A11" s="116" t="s">
        <v>91</v>
      </c>
      <c r="B11" s="117"/>
      <c r="C11" s="118">
        <v>7.3999999999999996E-2</v>
      </c>
    </row>
    <row r="12" spans="1:3" ht="15.75" thickBot="1" x14ac:dyDescent="0.3">
      <c r="A12" s="110"/>
      <c r="B12" s="111" t="s">
        <v>89</v>
      </c>
      <c r="C12" s="112">
        <f>SUM(C11)</f>
        <v>7.3999999999999996E-2</v>
      </c>
    </row>
    <row r="13" spans="1:3" ht="13.5" thickTop="1" x14ac:dyDescent="0.2">
      <c r="A13" s="105"/>
      <c r="C13" s="119"/>
    </row>
    <row r="14" spans="1:3" ht="15" x14ac:dyDescent="0.25">
      <c r="A14" s="265" t="s">
        <v>92</v>
      </c>
      <c r="B14" s="266"/>
      <c r="C14" s="120">
        <v>0.14130000000000001</v>
      </c>
    </row>
    <row r="15" spans="1:3" ht="15" x14ac:dyDescent="0.25">
      <c r="A15" s="265" t="s">
        <v>93</v>
      </c>
      <c r="B15" s="266"/>
      <c r="C15" s="115" t="s">
        <v>83</v>
      </c>
    </row>
    <row r="16" spans="1:3" x14ac:dyDescent="0.2">
      <c r="A16" s="121" t="s">
        <v>94</v>
      </c>
      <c r="C16" s="107">
        <v>6.4999999999999997E-3</v>
      </c>
    </row>
    <row r="17" spans="1:3" x14ac:dyDescent="0.2">
      <c r="A17" s="121" t="s">
        <v>95</v>
      </c>
      <c r="C17" s="107">
        <v>0.03</v>
      </c>
    </row>
    <row r="18" spans="1:3" x14ac:dyDescent="0.2">
      <c r="A18" s="122" t="s">
        <v>96</v>
      </c>
      <c r="B18" s="123"/>
      <c r="C18" s="124">
        <v>0.02</v>
      </c>
    </row>
    <row r="19" spans="1:3" x14ac:dyDescent="0.2">
      <c r="A19" s="105" t="s">
        <v>97</v>
      </c>
      <c r="C19" s="107">
        <v>4.4999999999999998E-2</v>
      </c>
    </row>
    <row r="20" spans="1:3" ht="15.75" thickBot="1" x14ac:dyDescent="0.3">
      <c r="A20" s="125"/>
      <c r="B20" s="126" t="s">
        <v>89</v>
      </c>
      <c r="C20" s="127">
        <f>SUM(C16:C19)</f>
        <v>0.10149999999999999</v>
      </c>
    </row>
    <row r="21" spans="1:3" ht="13.5" thickTop="1" x14ac:dyDescent="0.2">
      <c r="A21" s="105"/>
      <c r="C21" s="119"/>
    </row>
    <row r="22" spans="1:3" ht="15.75" x14ac:dyDescent="0.2">
      <c r="A22" s="128" t="s">
        <v>98</v>
      </c>
      <c r="B22" s="129"/>
      <c r="C22" s="130">
        <f>ROUND((((1+C3+C6+C5+C7)*(1+C4)*(1+C11)/((1-C20)))-1),4)</f>
        <v>0.26729999999999998</v>
      </c>
    </row>
    <row r="23" spans="1:3" x14ac:dyDescent="0.2">
      <c r="A23" s="105" t="s">
        <v>99</v>
      </c>
      <c r="C23" s="107">
        <v>0.80220000000000002</v>
      </c>
    </row>
    <row r="24" spans="1:3" x14ac:dyDescent="0.2">
      <c r="A24" s="105" t="s">
        <v>100</v>
      </c>
      <c r="C24" s="107">
        <v>1</v>
      </c>
    </row>
    <row r="25" spans="1:3" ht="13.5" thickBot="1" x14ac:dyDescent="0.25">
      <c r="A25" s="125" t="s">
        <v>101</v>
      </c>
      <c r="B25" s="131"/>
      <c r="C25" s="132">
        <f>C22</f>
        <v>0.26729999999999998</v>
      </c>
    </row>
    <row r="26" spans="1:3" ht="13.5" thickTop="1" x14ac:dyDescent="0.2">
      <c r="A26" s="105"/>
      <c r="C26" s="119"/>
    </row>
    <row r="27" spans="1:3" x14ac:dyDescent="0.2">
      <c r="A27" s="105"/>
      <c r="C27" s="119"/>
    </row>
    <row r="28" spans="1:3" x14ac:dyDescent="0.2">
      <c r="A28" s="251" t="s">
        <v>102</v>
      </c>
      <c r="B28" s="252"/>
      <c r="C28" s="253"/>
    </row>
    <row r="29" spans="1:3" x14ac:dyDescent="0.2">
      <c r="A29" s="133" t="s">
        <v>103</v>
      </c>
      <c r="B29" s="134" t="s">
        <v>104</v>
      </c>
      <c r="C29" s="135"/>
    </row>
    <row r="30" spans="1:3" x14ac:dyDescent="0.2">
      <c r="A30" s="133" t="s">
        <v>105</v>
      </c>
      <c r="B30" s="134" t="s">
        <v>106</v>
      </c>
      <c r="C30" s="135"/>
    </row>
    <row r="31" spans="1:3" ht="21.75" customHeight="1" x14ac:dyDescent="0.2">
      <c r="A31" s="133" t="s">
        <v>107</v>
      </c>
      <c r="B31" s="254" t="s">
        <v>108</v>
      </c>
      <c r="C31" s="255"/>
    </row>
    <row r="32" spans="1:3" ht="23.25" customHeight="1" x14ac:dyDescent="0.2">
      <c r="A32" s="136"/>
      <c r="B32" s="256" t="s">
        <v>109</v>
      </c>
      <c r="C32" s="257"/>
    </row>
    <row r="33" spans="1:3" x14ac:dyDescent="0.2">
      <c r="A33" s="137"/>
      <c r="C33" s="138"/>
    </row>
    <row r="34" spans="1:3" ht="12.75" customHeight="1" x14ac:dyDescent="0.2">
      <c r="A34" s="139" t="s">
        <v>110</v>
      </c>
      <c r="B34" s="140" t="s">
        <v>111</v>
      </c>
      <c r="C34" s="141"/>
    </row>
    <row r="35" spans="1:3" ht="15.75" thickBot="1" x14ac:dyDescent="0.3">
      <c r="A35" s="142" t="s">
        <v>2308</v>
      </c>
      <c r="B35" s="143" t="s">
        <v>112</v>
      </c>
      <c r="C35" s="144"/>
    </row>
    <row r="36" spans="1:3" ht="15" x14ac:dyDescent="0.25">
      <c r="A36" s="145"/>
      <c r="B36" s="146"/>
      <c r="C36" s="147"/>
    </row>
  </sheetData>
  <mergeCells count="9">
    <mergeCell ref="A28:C28"/>
    <mergeCell ref="B31:C31"/>
    <mergeCell ref="B32:C32"/>
    <mergeCell ref="A1:C1"/>
    <mergeCell ref="A2:B2"/>
    <mergeCell ref="B6:B7"/>
    <mergeCell ref="A10:B10"/>
    <mergeCell ref="A14:B14"/>
    <mergeCell ref="A15:B15"/>
  </mergeCells>
  <printOptions horizontalCentered="1" verticalCentered="1"/>
  <pageMargins left="0.39370078740157483" right="0.39370078740157483" top="1.0625" bottom="0.78740157480314965" header="0.31496062992125984" footer="0.31496062992125984"/>
  <pageSetup scale="120" orientation="portrait" r:id="rId1"/>
  <headerFooter>
    <oddFooter>&amp;C&amp;8&amp;N&amp;R&amp;8COMPOSIÇÃO DE PARCELA DE BDI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AH33"/>
  <sheetViews>
    <sheetView showGridLines="0" showWhiteSpace="0" view="pageBreakPreview" topLeftCell="M1" zoomScale="85" zoomScaleNormal="70" zoomScaleSheetLayoutView="85" workbookViewId="0">
      <selection activeCell="A25" sqref="A25"/>
    </sheetView>
  </sheetViews>
  <sheetFormatPr defaultColWidth="9.140625" defaultRowHeight="45" customHeight="1" x14ac:dyDescent="0.25"/>
  <cols>
    <col min="1" max="1" width="11.85546875" style="203" bestFit="1" customWidth="1"/>
    <col min="2" max="2" width="38.85546875" style="208" bestFit="1" customWidth="1"/>
    <col min="3" max="3" width="18.28515625" style="203" bestFit="1" customWidth="1"/>
    <col min="4" max="4" width="10.42578125" style="242" bestFit="1" customWidth="1"/>
    <col min="5" max="5" width="14.7109375" style="208" bestFit="1" customWidth="1"/>
    <col min="6" max="6" width="9.28515625" style="208" bestFit="1" customWidth="1"/>
    <col min="7" max="7" width="14.7109375" style="208" bestFit="1" customWidth="1"/>
    <col min="8" max="8" width="8" style="208" bestFit="1" customWidth="1"/>
    <col min="9" max="9" width="14.7109375" style="208" bestFit="1" customWidth="1"/>
    <col min="10" max="10" width="8" style="208" bestFit="1" customWidth="1"/>
    <col min="11" max="11" width="16.7109375" style="208" bestFit="1" customWidth="1"/>
    <col min="12" max="12" width="8" style="208" bestFit="1" customWidth="1"/>
    <col min="13" max="13" width="16.7109375" style="208" bestFit="1" customWidth="1"/>
    <col min="14" max="14" width="9" style="208" bestFit="1" customWidth="1"/>
    <col min="15" max="15" width="16.7109375" style="208" bestFit="1" customWidth="1"/>
    <col min="16" max="16" width="9" style="208" bestFit="1" customWidth="1"/>
    <col min="17" max="17" width="16.7109375" style="208" bestFit="1" customWidth="1"/>
    <col min="18" max="18" width="9.28515625" style="208" bestFit="1" customWidth="1"/>
    <col min="19" max="19" width="16.7109375" style="208" bestFit="1" customWidth="1"/>
    <col min="20" max="20" width="9.28515625" style="208" bestFit="1" customWidth="1"/>
    <col min="21" max="21" width="14.7109375" style="208" bestFit="1" customWidth="1"/>
    <col min="22" max="22" width="8" style="208" bestFit="1" customWidth="1"/>
    <col min="23" max="23" width="14.7109375" style="208" bestFit="1" customWidth="1"/>
    <col min="24" max="24" width="8" style="208" bestFit="1" customWidth="1"/>
    <col min="25" max="25" width="14.7109375" style="208" bestFit="1" customWidth="1"/>
    <col min="26" max="26" width="9.28515625" style="208" bestFit="1" customWidth="1"/>
    <col min="27" max="27" width="14.7109375" style="208" bestFit="1" customWidth="1"/>
    <col min="28" max="28" width="8" style="208" bestFit="1" customWidth="1"/>
    <col min="29" max="29" width="14.7109375" style="208" bestFit="1" customWidth="1"/>
    <col min="30" max="30" width="8" style="208" bestFit="1" customWidth="1"/>
    <col min="31" max="31" width="14.7109375" style="208" bestFit="1" customWidth="1"/>
    <col min="32" max="32" width="9.28515625" style="208" bestFit="1" customWidth="1"/>
    <col min="33" max="33" width="18.28515625" style="208" bestFit="1" customWidth="1"/>
    <col min="34" max="34" width="10.42578125" style="208" bestFit="1" customWidth="1"/>
    <col min="35" max="16384" width="9.140625" style="208"/>
  </cols>
  <sheetData>
    <row r="1" spans="1:34" ht="45" customHeight="1" x14ac:dyDescent="0.25">
      <c r="A1" s="209" t="s">
        <v>2</v>
      </c>
      <c r="B1" s="267" t="str">
        <f>'PLANILHA ORÇAMENTARIA'!B1:H1</f>
        <v>Reforma Geral do Hospital Adauto Botelho, localizada no município de Cuiabá – Mato Grosso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10"/>
      <c r="AH1" s="210"/>
    </row>
    <row r="2" spans="1:34" ht="45" customHeight="1" x14ac:dyDescent="0.25">
      <c r="A2" s="211"/>
      <c r="B2" s="210"/>
      <c r="C2" s="210"/>
      <c r="D2" s="212" t="s">
        <v>19</v>
      </c>
      <c r="E2" s="213">
        <f>'PLANILHA ORÇAMENTARIA'!E2</f>
        <v>0.26729999999999998</v>
      </c>
      <c r="G2" s="212"/>
      <c r="H2" s="214"/>
      <c r="I2" s="214"/>
      <c r="J2" s="214"/>
      <c r="K2" s="212"/>
      <c r="L2" s="214"/>
      <c r="M2" s="214"/>
      <c r="N2" s="214"/>
      <c r="O2" s="212"/>
      <c r="P2" s="214"/>
      <c r="Q2" s="214"/>
      <c r="R2" s="214"/>
      <c r="S2" s="212"/>
      <c r="T2" s="214"/>
      <c r="U2" s="214"/>
      <c r="V2" s="214"/>
      <c r="W2" s="212"/>
      <c r="X2" s="214"/>
      <c r="Y2" s="214"/>
      <c r="Z2" s="214"/>
      <c r="AA2" s="212"/>
      <c r="AB2" s="214"/>
      <c r="AC2" s="214"/>
      <c r="AD2" s="214"/>
      <c r="AE2" s="212"/>
      <c r="AF2" s="214"/>
      <c r="AG2" s="212"/>
      <c r="AH2" s="214"/>
    </row>
    <row r="3" spans="1:34" ht="45" customHeight="1" x14ac:dyDescent="0.25">
      <c r="A3" s="211" t="s">
        <v>28</v>
      </c>
      <c r="B3" s="215" t="str">
        <f>'PLANILHA ORÇAMENTARIA'!B2</f>
        <v>Cuiabá - MT</v>
      </c>
      <c r="D3" s="212"/>
      <c r="E3" s="213"/>
      <c r="G3" s="216"/>
      <c r="H3" s="214"/>
      <c r="I3" s="214"/>
      <c r="J3" s="214"/>
      <c r="K3" s="216"/>
      <c r="L3" s="214"/>
      <c r="M3" s="214"/>
      <c r="N3" s="214"/>
      <c r="O3" s="216"/>
      <c r="P3" s="214"/>
      <c r="Q3" s="214"/>
      <c r="R3" s="214"/>
      <c r="S3" s="216"/>
      <c r="T3" s="214"/>
      <c r="U3" s="214"/>
      <c r="V3" s="214"/>
      <c r="W3" s="216"/>
      <c r="X3" s="214"/>
      <c r="Y3" s="214"/>
      <c r="Z3" s="214"/>
      <c r="AA3" s="216"/>
      <c r="AB3" s="214"/>
      <c r="AC3" s="214"/>
      <c r="AD3" s="214"/>
      <c r="AE3" s="216"/>
      <c r="AF3" s="214"/>
      <c r="AG3" s="216"/>
      <c r="AH3" s="214"/>
    </row>
    <row r="4" spans="1:34" ht="45" customHeight="1" x14ac:dyDescent="0.25">
      <c r="A4" s="211" t="s">
        <v>29</v>
      </c>
      <c r="B4" s="215" t="str">
        <f>'PLANILHA ORÇAMENTARIA'!B3</f>
        <v>rua adauto botelho</v>
      </c>
      <c r="C4" s="217"/>
      <c r="D4" s="218"/>
      <c r="E4" s="219"/>
      <c r="H4" s="214"/>
      <c r="I4" s="214"/>
      <c r="J4" s="214"/>
      <c r="L4" s="214"/>
      <c r="M4" s="214"/>
      <c r="N4" s="214"/>
      <c r="P4" s="214"/>
      <c r="Q4" s="214"/>
      <c r="R4" s="214"/>
      <c r="T4" s="214"/>
      <c r="U4" s="214"/>
      <c r="V4" s="214"/>
      <c r="X4" s="214"/>
      <c r="Y4" s="214"/>
      <c r="Z4" s="214"/>
      <c r="AB4" s="214"/>
      <c r="AC4" s="214"/>
      <c r="AD4" s="214"/>
      <c r="AF4" s="214"/>
      <c r="AH4" s="214"/>
    </row>
    <row r="5" spans="1:34" ht="45" customHeight="1" thickBot="1" x14ac:dyDescent="0.3">
      <c r="A5" s="220"/>
      <c r="B5" s="221"/>
      <c r="C5" s="222"/>
      <c r="D5" s="223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4"/>
      <c r="Z5" s="224"/>
      <c r="AA5" s="224"/>
      <c r="AB5" s="224"/>
      <c r="AC5" s="224"/>
      <c r="AD5" s="224"/>
      <c r="AE5" s="224"/>
      <c r="AF5" s="224"/>
      <c r="AG5" s="224"/>
      <c r="AH5" s="224"/>
    </row>
    <row r="6" spans="1:34" ht="45" customHeight="1" thickTop="1" x14ac:dyDescent="0.25">
      <c r="A6" s="276" t="s">
        <v>56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  <c r="AC6" s="277"/>
      <c r="AD6" s="277"/>
      <c r="AE6" s="277"/>
      <c r="AF6" s="277"/>
      <c r="AG6" s="225"/>
      <c r="AH6" s="225"/>
    </row>
    <row r="7" spans="1:34" s="203" customFormat="1" ht="45" customHeight="1" x14ac:dyDescent="0.25">
      <c r="A7" s="268" t="s">
        <v>0</v>
      </c>
      <c r="B7" s="270" t="s">
        <v>1</v>
      </c>
      <c r="C7" s="270" t="s">
        <v>22</v>
      </c>
      <c r="D7" s="272" t="s">
        <v>3</v>
      </c>
      <c r="E7" s="274" t="s">
        <v>23</v>
      </c>
      <c r="F7" s="275"/>
      <c r="G7" s="274" t="s">
        <v>25</v>
      </c>
      <c r="H7" s="275"/>
      <c r="I7" s="274" t="s">
        <v>26</v>
      </c>
      <c r="J7" s="275"/>
      <c r="K7" s="274" t="s">
        <v>774</v>
      </c>
      <c r="L7" s="275"/>
      <c r="M7" s="274" t="s">
        <v>775</v>
      </c>
      <c r="N7" s="275"/>
      <c r="O7" s="274" t="s">
        <v>776</v>
      </c>
      <c r="P7" s="275"/>
      <c r="Q7" s="274" t="s">
        <v>777</v>
      </c>
      <c r="R7" s="275"/>
      <c r="S7" s="274" t="s">
        <v>778</v>
      </c>
      <c r="T7" s="275"/>
      <c r="U7" s="274" t="s">
        <v>779</v>
      </c>
      <c r="V7" s="275"/>
      <c r="W7" s="274" t="s">
        <v>780</v>
      </c>
      <c r="X7" s="275"/>
      <c r="Y7" s="274" t="s">
        <v>781</v>
      </c>
      <c r="Z7" s="275"/>
      <c r="AA7" s="274" t="s">
        <v>782</v>
      </c>
      <c r="AB7" s="275"/>
      <c r="AC7" s="274" t="s">
        <v>784</v>
      </c>
      <c r="AD7" s="275"/>
      <c r="AE7" s="274" t="s">
        <v>785</v>
      </c>
      <c r="AF7" s="275"/>
      <c r="AG7" s="274" t="s">
        <v>27</v>
      </c>
      <c r="AH7" s="275"/>
    </row>
    <row r="8" spans="1:34" s="203" customFormat="1" ht="45" customHeight="1" x14ac:dyDescent="0.25">
      <c r="A8" s="269"/>
      <c r="B8" s="271"/>
      <c r="C8" s="271"/>
      <c r="D8" s="273"/>
      <c r="E8" s="226" t="s">
        <v>24</v>
      </c>
      <c r="F8" s="227" t="s">
        <v>3</v>
      </c>
      <c r="G8" s="226" t="s">
        <v>24</v>
      </c>
      <c r="H8" s="227" t="s">
        <v>3</v>
      </c>
      <c r="I8" s="226" t="s">
        <v>24</v>
      </c>
      <c r="J8" s="227" t="s">
        <v>3</v>
      </c>
      <c r="K8" s="226" t="s">
        <v>24</v>
      </c>
      <c r="L8" s="227" t="s">
        <v>3</v>
      </c>
      <c r="M8" s="226" t="s">
        <v>24</v>
      </c>
      <c r="N8" s="227" t="s">
        <v>3</v>
      </c>
      <c r="O8" s="226" t="s">
        <v>24</v>
      </c>
      <c r="P8" s="227" t="s">
        <v>3</v>
      </c>
      <c r="Q8" s="226" t="s">
        <v>24</v>
      </c>
      <c r="R8" s="227" t="s">
        <v>3</v>
      </c>
      <c r="S8" s="226" t="s">
        <v>24</v>
      </c>
      <c r="T8" s="227" t="s">
        <v>3</v>
      </c>
      <c r="U8" s="226" t="s">
        <v>24</v>
      </c>
      <c r="V8" s="227" t="s">
        <v>3</v>
      </c>
      <c r="W8" s="226" t="s">
        <v>24</v>
      </c>
      <c r="X8" s="227" t="s">
        <v>3</v>
      </c>
      <c r="Y8" s="226" t="s">
        <v>24</v>
      </c>
      <c r="Z8" s="227" t="s">
        <v>3</v>
      </c>
      <c r="AA8" s="226" t="s">
        <v>24</v>
      </c>
      <c r="AB8" s="227" t="s">
        <v>3</v>
      </c>
      <c r="AC8" s="226" t="s">
        <v>24</v>
      </c>
      <c r="AD8" s="227" t="s">
        <v>3</v>
      </c>
      <c r="AE8" s="226" t="s">
        <v>24</v>
      </c>
      <c r="AF8" s="227" t="s">
        <v>3</v>
      </c>
      <c r="AG8" s="226" t="s">
        <v>24</v>
      </c>
      <c r="AH8" s="227" t="s">
        <v>3</v>
      </c>
    </row>
    <row r="9" spans="1:34" s="203" customFormat="1" ht="45" customHeight="1" x14ac:dyDescent="0.25">
      <c r="A9" s="268" t="s">
        <v>65</v>
      </c>
      <c r="B9" s="270"/>
      <c r="C9" s="270"/>
      <c r="D9" s="270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  <c r="AB9" s="228"/>
      <c r="AC9" s="228"/>
      <c r="AD9" s="228"/>
      <c r="AE9" s="228"/>
      <c r="AF9" s="228"/>
      <c r="AG9" s="229"/>
      <c r="AH9" s="230"/>
    </row>
    <row r="10" spans="1:34" ht="45" customHeight="1" x14ac:dyDescent="0.25">
      <c r="A10" s="231" t="str">
        <f>RESUMO!A11</f>
        <v>1.0</v>
      </c>
      <c r="B10" s="208" t="str">
        <f>RESUMO!B11</f>
        <v>ADMINISTRAÇÃO DE OBRA</v>
      </c>
      <c r="C10" s="232">
        <f>RESUMO!D11</f>
        <v>806565.73</v>
      </c>
      <c r="D10" s="233">
        <f t="shared" ref="D10:D32" si="0">C10/$C$33</f>
        <v>5.4833027099687758E-2</v>
      </c>
      <c r="E10" s="234">
        <f>$C10*6.29%</f>
        <v>50732.984417</v>
      </c>
      <c r="F10" s="235">
        <f>E10/$C10</f>
        <v>6.2899999999999998E-2</v>
      </c>
      <c r="G10" s="234">
        <f>$C10*7.85%</f>
        <v>63315.409804999996</v>
      </c>
      <c r="H10" s="235">
        <f>G10/$C10</f>
        <v>7.85E-2</v>
      </c>
      <c r="I10" s="234">
        <f>$C10*6.77%</f>
        <v>54604.499920999995</v>
      </c>
      <c r="J10" s="235">
        <f>I10/$C10</f>
        <v>6.7699999999999996E-2</v>
      </c>
      <c r="K10" s="234">
        <f>$C10*4.83%</f>
        <v>38957.124758999998</v>
      </c>
      <c r="L10" s="235">
        <f>K10/$C10</f>
        <v>4.8300000000000003E-2</v>
      </c>
      <c r="M10" s="234">
        <f>$C10*7.31%</f>
        <v>58959.954862999999</v>
      </c>
      <c r="N10" s="235">
        <f>M10/$C10</f>
        <v>7.3099999999999998E-2</v>
      </c>
      <c r="O10" s="234">
        <f>$C10*8.44%</f>
        <v>68074.147611999986</v>
      </c>
      <c r="P10" s="235">
        <f>O10/$C10</f>
        <v>8.4399999999999989E-2</v>
      </c>
      <c r="Q10" s="234">
        <f>$C10*8.94%</f>
        <v>72106.976261999996</v>
      </c>
      <c r="R10" s="235">
        <f>Q10/$C10</f>
        <v>8.9399999999999993E-2</v>
      </c>
      <c r="S10" s="234">
        <f>$C10*8.78%</f>
        <v>70816.471093999993</v>
      </c>
      <c r="T10" s="235">
        <f>S10/$C10</f>
        <v>8.7799999999999989E-2</v>
      </c>
      <c r="U10" s="234">
        <f>$C10*8.03%</f>
        <v>64767.228118999992</v>
      </c>
      <c r="V10" s="235">
        <f>U10/$C10</f>
        <v>8.0299999999999996E-2</v>
      </c>
      <c r="W10" s="234">
        <f>$C10*8.45%</f>
        <v>68154.804184999986</v>
      </c>
      <c r="X10" s="235">
        <f>W10/$C10</f>
        <v>8.4499999999999992E-2</v>
      </c>
      <c r="Y10" s="234">
        <f>$C10*4.94%</f>
        <v>39844.347062000001</v>
      </c>
      <c r="Z10" s="235">
        <f>Y10/$C10</f>
        <v>4.9399999999999999E-2</v>
      </c>
      <c r="AA10" s="234">
        <f>$C10*6.16%</f>
        <v>49684.448967999997</v>
      </c>
      <c r="AB10" s="235">
        <f>AA10/$C10</f>
        <v>6.1599999999999995E-2</v>
      </c>
      <c r="AC10" s="234">
        <f>$C10*6.6%</f>
        <v>53233.338179999999</v>
      </c>
      <c r="AD10" s="235">
        <f>AC10/$C10</f>
        <v>6.6000000000000003E-2</v>
      </c>
      <c r="AE10" s="234">
        <f>$C10*6.61%</f>
        <v>53313.994753000006</v>
      </c>
      <c r="AF10" s="235">
        <f>AE10/$C10</f>
        <v>6.6100000000000006E-2</v>
      </c>
      <c r="AG10" s="236">
        <f t="shared" ref="AG10:AG29" si="1">E10+G10+I10+K10+M10+O10+Q10+S10+U10+W10+Y10+AA10+AC10+AE10</f>
        <v>806565.72999999986</v>
      </c>
      <c r="AH10" s="237">
        <f t="shared" ref="AH10:AH29" si="2">F10+H10+J10+L10+N10+P10+R10+T10+V10+X10+Z10+AB10+AD10+AF10</f>
        <v>1</v>
      </c>
    </row>
    <row r="11" spans="1:34" ht="45" customHeight="1" x14ac:dyDescent="0.25">
      <c r="A11" s="231" t="str">
        <f>RESUMO!A12</f>
        <v>2.0</v>
      </c>
      <c r="B11" s="208" t="str">
        <f>RESUMO!B12</f>
        <v>INSTALAÇÕES PROVISÓRIAS</v>
      </c>
      <c r="C11" s="232">
        <f>RESUMO!D12</f>
        <v>323434</v>
      </c>
      <c r="D11" s="233">
        <f t="shared" si="0"/>
        <v>2.1988121522297271E-2</v>
      </c>
      <c r="E11" s="234">
        <f>$C11*100%</f>
        <v>323434</v>
      </c>
      <c r="F11" s="235">
        <f>$E11/$C11</f>
        <v>1</v>
      </c>
      <c r="G11" s="238"/>
      <c r="H11" s="239"/>
      <c r="I11" s="238"/>
      <c r="J11" s="239"/>
      <c r="K11" s="238"/>
      <c r="L11" s="239"/>
      <c r="M11" s="238"/>
      <c r="N11" s="239"/>
      <c r="O11" s="238"/>
      <c r="P11" s="239"/>
      <c r="Q11" s="238"/>
      <c r="R11" s="239"/>
      <c r="S11" s="238"/>
      <c r="T11" s="239"/>
      <c r="U11" s="238"/>
      <c r="V11" s="239"/>
      <c r="W11" s="238"/>
      <c r="X11" s="239"/>
      <c r="Y11" s="238"/>
      <c r="Z11" s="239"/>
      <c r="AA11" s="238"/>
      <c r="AB11" s="239"/>
      <c r="AC11" s="238"/>
      <c r="AD11" s="239"/>
      <c r="AE11" s="238"/>
      <c r="AF11" s="239"/>
      <c r="AG11" s="236">
        <f t="shared" si="1"/>
        <v>323434</v>
      </c>
      <c r="AH11" s="237">
        <f t="shared" si="2"/>
        <v>1</v>
      </c>
    </row>
    <row r="12" spans="1:34" ht="45" customHeight="1" x14ac:dyDescent="0.25">
      <c r="A12" s="231" t="str">
        <f>RESUMO!A13</f>
        <v>3.0</v>
      </c>
      <c r="B12" s="208" t="str">
        <f>RESUMO!B13</f>
        <v>SERVIÇOS  PRELIMINARES</v>
      </c>
      <c r="C12" s="232">
        <f>RESUMO!D13</f>
        <v>472278.89999999997</v>
      </c>
      <c r="D12" s="233">
        <f t="shared" si="0"/>
        <v>3.2107094014905302E-2</v>
      </c>
      <c r="E12" s="238"/>
      <c r="F12" s="239"/>
      <c r="G12" s="234">
        <f>$C12*20%</f>
        <v>94455.78</v>
      </c>
      <c r="H12" s="235">
        <f>G12/$C12</f>
        <v>0.2</v>
      </c>
      <c r="I12" s="234">
        <f>$C12*20%</f>
        <v>94455.78</v>
      </c>
      <c r="J12" s="235">
        <f>I12/$C12</f>
        <v>0.2</v>
      </c>
      <c r="K12" s="234">
        <f>$C12*20%</f>
        <v>94455.78</v>
      </c>
      <c r="L12" s="235">
        <f>K12/$C12</f>
        <v>0.2</v>
      </c>
      <c r="M12" s="234">
        <f>$C12*20%</f>
        <v>94455.78</v>
      </c>
      <c r="N12" s="235">
        <f>M12/$C12</f>
        <v>0.2</v>
      </c>
      <c r="O12" s="234">
        <f>$C12*20%</f>
        <v>94455.78</v>
      </c>
      <c r="P12" s="235">
        <f>O12/$C12</f>
        <v>0.2</v>
      </c>
      <c r="W12" s="238"/>
      <c r="X12" s="239"/>
      <c r="Y12" s="238"/>
      <c r="Z12" s="239"/>
      <c r="AA12" s="238"/>
      <c r="AB12" s="239"/>
      <c r="AC12" s="238"/>
      <c r="AD12" s="239"/>
      <c r="AE12" s="238"/>
      <c r="AF12" s="239"/>
      <c r="AG12" s="236">
        <f t="shared" si="1"/>
        <v>472278.9</v>
      </c>
      <c r="AH12" s="237">
        <f t="shared" si="2"/>
        <v>1</v>
      </c>
    </row>
    <row r="13" spans="1:34" ht="45" customHeight="1" x14ac:dyDescent="0.25">
      <c r="A13" s="231" t="str">
        <f>RESUMO!A14</f>
        <v>4.0</v>
      </c>
      <c r="B13" s="208" t="str">
        <f>RESUMO!B14</f>
        <v>ALVENARIAS DE DIVISÓRISA</v>
      </c>
      <c r="C13" s="232">
        <f>RESUMO!D14</f>
        <v>708181.48000000021</v>
      </c>
      <c r="D13" s="233">
        <f t="shared" si="0"/>
        <v>4.8144537810126148E-2</v>
      </c>
      <c r="E13" s="238"/>
      <c r="F13" s="239"/>
      <c r="G13" s="238"/>
      <c r="H13" s="238"/>
      <c r="I13" s="238"/>
      <c r="J13" s="238"/>
      <c r="K13" s="238"/>
      <c r="L13" s="238"/>
      <c r="M13" s="234">
        <f>$C13*50%</f>
        <v>354090.74000000011</v>
      </c>
      <c r="N13" s="235">
        <f>M13/$C13</f>
        <v>0.5</v>
      </c>
      <c r="O13" s="234">
        <f>$C13*50%</f>
        <v>354090.74000000011</v>
      </c>
      <c r="P13" s="235">
        <f>O13/$C13</f>
        <v>0.5</v>
      </c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6">
        <f t="shared" si="1"/>
        <v>708181.48000000021</v>
      </c>
      <c r="AH13" s="237">
        <f t="shared" si="2"/>
        <v>1</v>
      </c>
    </row>
    <row r="14" spans="1:34" ht="45" customHeight="1" x14ac:dyDescent="0.25">
      <c r="A14" s="231" t="str">
        <f>RESUMO!A15</f>
        <v>5.0</v>
      </c>
      <c r="B14" s="208" t="str">
        <f>RESUMO!B15</f>
        <v>ESQUADRIAS E FERRAGENS</v>
      </c>
      <c r="C14" s="232">
        <f>RESUMO!D15</f>
        <v>453804.14999999997</v>
      </c>
      <c r="D14" s="233">
        <f t="shared" si="0"/>
        <v>3.0851118922323624E-2</v>
      </c>
      <c r="E14" s="238"/>
      <c r="F14" s="239"/>
      <c r="G14" s="238"/>
      <c r="H14" s="238"/>
      <c r="I14" s="238"/>
      <c r="J14" s="238"/>
      <c r="K14" s="238"/>
      <c r="L14" s="238"/>
      <c r="M14" s="234">
        <f>$C14*40%</f>
        <v>181521.66</v>
      </c>
      <c r="N14" s="235">
        <f>M14/$C14</f>
        <v>0.4</v>
      </c>
      <c r="O14" s="234">
        <f>$C14*60%</f>
        <v>272282.49</v>
      </c>
      <c r="P14" s="235">
        <f>O14/$C14</f>
        <v>0.6</v>
      </c>
      <c r="Q14" s="238"/>
      <c r="R14" s="239"/>
      <c r="S14" s="238"/>
      <c r="T14" s="239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6">
        <f t="shared" si="1"/>
        <v>453804.15</v>
      </c>
      <c r="AH14" s="237">
        <f t="shared" si="2"/>
        <v>1</v>
      </c>
    </row>
    <row r="15" spans="1:34" ht="45" customHeight="1" x14ac:dyDescent="0.25">
      <c r="A15" s="231" t="str">
        <f>RESUMO!A16</f>
        <v>6.0</v>
      </c>
      <c r="B15" s="208" t="str">
        <f>RESUMO!B16</f>
        <v>COBERTURA</v>
      </c>
      <c r="C15" s="232">
        <f>RESUMO!D16</f>
        <v>769449.52</v>
      </c>
      <c r="D15" s="233">
        <f t="shared" si="0"/>
        <v>5.2309743412978553E-2</v>
      </c>
      <c r="E15" s="238"/>
      <c r="F15" s="239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4">
        <f>$C15*50%</f>
        <v>384724.76</v>
      </c>
      <c r="R15" s="235">
        <f>Q15/$C15</f>
        <v>0.5</v>
      </c>
      <c r="S15" s="234">
        <f>$C15*50%</f>
        <v>384724.76</v>
      </c>
      <c r="T15" s="235">
        <f>S15/$C15</f>
        <v>0.5</v>
      </c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6">
        <f t="shared" si="1"/>
        <v>769449.52</v>
      </c>
      <c r="AH15" s="237">
        <f t="shared" si="2"/>
        <v>1</v>
      </c>
    </row>
    <row r="16" spans="1:34" ht="45" customHeight="1" x14ac:dyDescent="0.25">
      <c r="A16" s="231" t="str">
        <f>RESUMO!A17</f>
        <v>7.0</v>
      </c>
      <c r="B16" s="208" t="str">
        <f>RESUMO!B17</f>
        <v>IMPERMEABILIZAÇÃO</v>
      </c>
      <c r="C16" s="232">
        <f>RESUMO!D17</f>
        <v>740525.26</v>
      </c>
      <c r="D16" s="233">
        <f t="shared" si="0"/>
        <v>5.0343375796022632E-2</v>
      </c>
      <c r="E16" s="238"/>
      <c r="F16" s="238"/>
      <c r="G16" s="238"/>
      <c r="H16" s="239"/>
      <c r="I16" s="238"/>
      <c r="J16" s="239"/>
      <c r="K16" s="238"/>
      <c r="L16" s="239"/>
      <c r="M16" s="238"/>
      <c r="N16" s="239"/>
      <c r="O16" s="238"/>
      <c r="P16" s="239"/>
      <c r="Q16" s="238"/>
      <c r="R16" s="239"/>
      <c r="S16" s="234">
        <f>$C16*100%</f>
        <v>740525.26</v>
      </c>
      <c r="T16" s="235">
        <f>S16/$C16</f>
        <v>1</v>
      </c>
      <c r="U16" s="238"/>
      <c r="V16" s="239"/>
      <c r="W16" s="238"/>
      <c r="X16" s="239"/>
      <c r="Y16" s="238"/>
      <c r="Z16" s="239"/>
      <c r="AA16" s="238"/>
      <c r="AB16" s="239"/>
      <c r="AC16" s="238"/>
      <c r="AD16" s="239"/>
      <c r="AE16" s="238"/>
      <c r="AF16" s="239"/>
      <c r="AG16" s="236">
        <f t="shared" si="1"/>
        <v>740525.26</v>
      </c>
      <c r="AH16" s="237">
        <f t="shared" si="2"/>
        <v>1</v>
      </c>
    </row>
    <row r="17" spans="1:34" ht="45" customHeight="1" x14ac:dyDescent="0.25">
      <c r="A17" s="231" t="str">
        <f>RESUMO!A18</f>
        <v>8.0</v>
      </c>
      <c r="B17" s="208" t="str">
        <f>RESUMO!B18</f>
        <v>REVESTIMENTO</v>
      </c>
      <c r="C17" s="232">
        <f>RESUMO!D18</f>
        <v>1144085.74</v>
      </c>
      <c r="D17" s="233">
        <f t="shared" si="0"/>
        <v>7.77787625390262E-2</v>
      </c>
      <c r="E17" s="238"/>
      <c r="F17" s="238"/>
      <c r="G17" s="238"/>
      <c r="H17" s="239"/>
      <c r="I17" s="238"/>
      <c r="J17" s="239"/>
      <c r="K17" s="238"/>
      <c r="L17" s="239"/>
      <c r="M17" s="238"/>
      <c r="N17" s="239"/>
      <c r="O17" s="238"/>
      <c r="P17" s="239"/>
      <c r="Q17" s="238"/>
      <c r="R17" s="239"/>
      <c r="S17" s="234">
        <f>$C17*50%</f>
        <v>572042.87</v>
      </c>
      <c r="T17" s="235">
        <f>S17/$C17</f>
        <v>0.5</v>
      </c>
      <c r="U17" s="234">
        <f>$C17*50%</f>
        <v>572042.87</v>
      </c>
      <c r="V17" s="235">
        <f>U17/$C17</f>
        <v>0.5</v>
      </c>
      <c r="W17" s="238"/>
      <c r="X17" s="239"/>
      <c r="Y17" s="238"/>
      <c r="Z17" s="239"/>
      <c r="AA17" s="238"/>
      <c r="AB17" s="239"/>
      <c r="AC17" s="238"/>
      <c r="AD17" s="239"/>
      <c r="AE17" s="238"/>
      <c r="AF17" s="239"/>
      <c r="AG17" s="236">
        <f t="shared" si="1"/>
        <v>1144085.74</v>
      </c>
      <c r="AH17" s="237">
        <f t="shared" si="2"/>
        <v>1</v>
      </c>
    </row>
    <row r="18" spans="1:34" ht="45" customHeight="1" x14ac:dyDescent="0.25">
      <c r="A18" s="231" t="str">
        <f>RESUMO!A19</f>
        <v>9.0</v>
      </c>
      <c r="B18" s="208" t="str">
        <f>RESUMO!B19</f>
        <v>FORRO</v>
      </c>
      <c r="C18" s="232">
        <f>RESUMO!D19</f>
        <v>238400.76</v>
      </c>
      <c r="D18" s="233">
        <f t="shared" si="0"/>
        <v>1.620727839957465E-2</v>
      </c>
      <c r="E18" s="238"/>
      <c r="F18" s="238"/>
      <c r="G18" s="238"/>
      <c r="H18" s="239"/>
      <c r="I18" s="238"/>
      <c r="J18" s="239"/>
      <c r="K18" s="238"/>
      <c r="L18" s="239"/>
      <c r="M18" s="238"/>
      <c r="N18" s="239"/>
      <c r="O18" s="238"/>
      <c r="P18" s="239"/>
      <c r="Q18" s="238"/>
      <c r="R18" s="239"/>
      <c r="S18" s="238"/>
      <c r="T18" s="239"/>
      <c r="U18" s="234">
        <f>$C18*50%</f>
        <v>119200.38</v>
      </c>
      <c r="V18" s="235">
        <f>U18/$C18</f>
        <v>0.5</v>
      </c>
      <c r="W18" s="234">
        <f>$C18*50%</f>
        <v>119200.38</v>
      </c>
      <c r="X18" s="235">
        <f>W18/$C18</f>
        <v>0.5</v>
      </c>
      <c r="Y18" s="238"/>
      <c r="Z18" s="239"/>
      <c r="AA18" s="238"/>
      <c r="AB18" s="239"/>
      <c r="AC18" s="238"/>
      <c r="AD18" s="239"/>
      <c r="AE18" s="238"/>
      <c r="AF18" s="239"/>
      <c r="AG18" s="236">
        <f t="shared" si="1"/>
        <v>238400.76</v>
      </c>
      <c r="AH18" s="237">
        <f t="shared" si="2"/>
        <v>1</v>
      </c>
    </row>
    <row r="19" spans="1:34" ht="45" customHeight="1" x14ac:dyDescent="0.25">
      <c r="A19" s="231" t="str">
        <f>RESUMO!A20</f>
        <v>10.0</v>
      </c>
      <c r="B19" s="208" t="str">
        <f>RESUMO!B20</f>
        <v>PINTURA</v>
      </c>
      <c r="C19" s="232">
        <f>RESUMO!D20</f>
        <v>463822.23</v>
      </c>
      <c r="D19" s="233">
        <f t="shared" si="0"/>
        <v>3.1532181397079202E-2</v>
      </c>
      <c r="E19" s="238"/>
      <c r="F19" s="238"/>
      <c r="G19" s="238"/>
      <c r="H19" s="239"/>
      <c r="I19" s="238"/>
      <c r="J19" s="239"/>
      <c r="K19" s="238"/>
      <c r="L19" s="239"/>
      <c r="M19" s="238"/>
      <c r="N19" s="239"/>
      <c r="O19" s="238"/>
      <c r="P19" s="239"/>
      <c r="Q19" s="238"/>
      <c r="R19" s="239"/>
      <c r="S19" s="238"/>
      <c r="T19" s="239"/>
      <c r="U19" s="234">
        <f>$C19*50%</f>
        <v>231911.11499999999</v>
      </c>
      <c r="V19" s="235">
        <f>U19/$C19</f>
        <v>0.5</v>
      </c>
      <c r="W19" s="234">
        <f>$C19*50%</f>
        <v>231911.11499999999</v>
      </c>
      <c r="X19" s="235">
        <f>W19/$C19</f>
        <v>0.5</v>
      </c>
      <c r="Y19" s="238"/>
      <c r="Z19" s="239"/>
      <c r="AA19" s="238"/>
      <c r="AB19" s="239"/>
      <c r="AC19" s="238"/>
      <c r="AD19" s="239"/>
      <c r="AE19" s="238"/>
      <c r="AF19" s="239"/>
      <c r="AG19" s="236">
        <f t="shared" si="1"/>
        <v>463822.23</v>
      </c>
      <c r="AH19" s="237">
        <f t="shared" si="2"/>
        <v>1</v>
      </c>
    </row>
    <row r="20" spans="1:34" ht="45" customHeight="1" x14ac:dyDescent="0.25">
      <c r="A20" s="231" t="str">
        <f>RESUMO!A21</f>
        <v>11.0</v>
      </c>
      <c r="B20" s="208" t="str">
        <f>RESUMO!B21</f>
        <v>LOUÇAS E METAIS</v>
      </c>
      <c r="C20" s="232">
        <f>RESUMO!D21</f>
        <v>483760.08999999997</v>
      </c>
      <c r="D20" s="233">
        <f t="shared" si="0"/>
        <v>3.2887623584896657E-2</v>
      </c>
      <c r="E20" s="240"/>
      <c r="F20" s="240"/>
      <c r="G20" s="238"/>
      <c r="H20" s="239"/>
      <c r="I20" s="238"/>
      <c r="J20" s="239"/>
      <c r="K20" s="238"/>
      <c r="L20" s="239"/>
      <c r="M20" s="238"/>
      <c r="N20" s="239"/>
      <c r="O20" s="238"/>
      <c r="P20" s="239"/>
      <c r="Q20" s="238"/>
      <c r="R20" s="239"/>
      <c r="S20" s="238"/>
      <c r="T20" s="239"/>
      <c r="U20" s="238"/>
      <c r="V20" s="239"/>
      <c r="W20" s="238"/>
      <c r="X20" s="239"/>
      <c r="Y20" s="238"/>
      <c r="Z20" s="239"/>
      <c r="AA20" s="238"/>
      <c r="AB20" s="239"/>
      <c r="AC20" s="238"/>
      <c r="AD20" s="239"/>
      <c r="AE20" s="234">
        <f>$C20*100%</f>
        <v>483760.08999999997</v>
      </c>
      <c r="AF20" s="235">
        <f>AE20/$C20</f>
        <v>1</v>
      </c>
      <c r="AG20" s="236">
        <f t="shared" si="1"/>
        <v>483760.08999999997</v>
      </c>
      <c r="AH20" s="237">
        <f t="shared" si="2"/>
        <v>1</v>
      </c>
    </row>
    <row r="21" spans="1:34" ht="45" customHeight="1" x14ac:dyDescent="0.25">
      <c r="A21" s="231" t="str">
        <f>RESUMO!A22</f>
        <v>12.0</v>
      </c>
      <c r="B21" s="208" t="str">
        <f>RESUMO!B22</f>
        <v>PISOS E PAVIMENTAÇÕES</v>
      </c>
      <c r="C21" s="232">
        <f>RESUMO!D22</f>
        <v>1472328.08</v>
      </c>
      <c r="D21" s="233">
        <f t="shared" si="0"/>
        <v>0.10009377104364607</v>
      </c>
      <c r="E21" s="240"/>
      <c r="F21" s="240"/>
      <c r="G21" s="238"/>
      <c r="H21" s="239"/>
      <c r="I21" s="238"/>
      <c r="J21" s="239"/>
      <c r="K21" s="238"/>
      <c r="L21" s="239"/>
      <c r="M21" s="238"/>
      <c r="N21" s="239"/>
      <c r="O21" s="234">
        <f>C21*0.2</f>
        <v>294465.61600000004</v>
      </c>
      <c r="P21" s="235">
        <f>O21/$C21</f>
        <v>0.2</v>
      </c>
      <c r="Q21" s="234">
        <f>C21*0.2</f>
        <v>294465.61600000004</v>
      </c>
      <c r="R21" s="235">
        <f>Q21/$C21</f>
        <v>0.2</v>
      </c>
      <c r="S21" s="234">
        <f>C21*0.2</f>
        <v>294465.61600000004</v>
      </c>
      <c r="T21" s="235">
        <f>S21/$C21</f>
        <v>0.2</v>
      </c>
      <c r="U21" s="238"/>
      <c r="V21" s="239"/>
      <c r="W21" s="234">
        <f>$C21*20%</f>
        <v>294465.61600000004</v>
      </c>
      <c r="X21" s="235">
        <f>W21/$C21</f>
        <v>0.2</v>
      </c>
      <c r="Y21" s="234">
        <f>$C21*10%</f>
        <v>147232.80800000002</v>
      </c>
      <c r="Z21" s="235">
        <f>Y21/$C21</f>
        <v>0.1</v>
      </c>
      <c r="AA21" s="234">
        <f>$C21*10%</f>
        <v>147232.80800000002</v>
      </c>
      <c r="AB21" s="235">
        <f>AA21/$C21</f>
        <v>0.1</v>
      </c>
      <c r="AC21" s="238"/>
      <c r="AD21" s="239"/>
      <c r="AE21" s="238"/>
      <c r="AF21" s="239"/>
      <c r="AG21" s="236">
        <f t="shared" si="1"/>
        <v>1472328.08</v>
      </c>
      <c r="AH21" s="237">
        <f t="shared" si="2"/>
        <v>1</v>
      </c>
    </row>
    <row r="22" spans="1:34" ht="45" customHeight="1" x14ac:dyDescent="0.25">
      <c r="A22" s="231" t="str">
        <f>RESUMO!A23</f>
        <v>13.0</v>
      </c>
      <c r="B22" s="215" t="str">
        <f>RESUMO!B23</f>
        <v>SERVIÇOS COMPLEMENTARES</v>
      </c>
      <c r="C22" s="232">
        <f>RESUMO!D23</f>
        <v>225757.84</v>
      </c>
      <c r="D22" s="233">
        <f t="shared" si="0"/>
        <v>1.5347770551430412E-2</v>
      </c>
      <c r="E22" s="240"/>
      <c r="F22" s="240"/>
      <c r="G22" s="238"/>
      <c r="H22" s="239"/>
      <c r="I22" s="238"/>
      <c r="J22" s="239"/>
      <c r="K22" s="238"/>
      <c r="L22" s="239"/>
      <c r="M22" s="238"/>
      <c r="N22" s="239"/>
      <c r="O22" s="238"/>
      <c r="P22" s="239"/>
      <c r="Q22" s="238"/>
      <c r="R22" s="239"/>
      <c r="S22" s="238"/>
      <c r="T22" s="239"/>
      <c r="U22" s="238"/>
      <c r="V22" s="239"/>
      <c r="W22" s="238"/>
      <c r="X22" s="239"/>
      <c r="Y22" s="238"/>
      <c r="Z22" s="239"/>
      <c r="AA22" s="238"/>
      <c r="AB22" s="239"/>
      <c r="AC22" s="234">
        <f>$C22*50%</f>
        <v>112878.92</v>
      </c>
      <c r="AD22" s="235">
        <f>AC22/$C22</f>
        <v>0.5</v>
      </c>
      <c r="AE22" s="234">
        <f>$C22*50%</f>
        <v>112878.92</v>
      </c>
      <c r="AF22" s="235">
        <f>AE22/$C22</f>
        <v>0.5</v>
      </c>
      <c r="AG22" s="236">
        <f t="shared" si="1"/>
        <v>225757.84</v>
      </c>
      <c r="AH22" s="237">
        <f t="shared" si="2"/>
        <v>1</v>
      </c>
    </row>
    <row r="23" spans="1:34" ht="45" customHeight="1" x14ac:dyDescent="0.25">
      <c r="A23" s="231" t="str">
        <f>RESUMO!A24</f>
        <v>14.0</v>
      </c>
      <c r="B23" s="208" t="str">
        <f>RESUMO!B24</f>
        <v>PAISAGISMO</v>
      </c>
      <c r="C23" s="232">
        <f>RESUMO!D24</f>
        <v>236360.75999999998</v>
      </c>
      <c r="D23" s="233">
        <f t="shared" si="0"/>
        <v>1.6068592399013523E-2</v>
      </c>
      <c r="E23" s="240"/>
      <c r="F23" s="240"/>
      <c r="G23" s="238"/>
      <c r="H23" s="239"/>
      <c r="I23" s="238"/>
      <c r="J23" s="239"/>
      <c r="K23" s="238"/>
      <c r="L23" s="239"/>
      <c r="M23" s="238"/>
      <c r="N23" s="239"/>
      <c r="O23" s="238"/>
      <c r="P23" s="239"/>
      <c r="Q23" s="238"/>
      <c r="R23" s="239"/>
      <c r="S23" s="238"/>
      <c r="T23" s="239"/>
      <c r="U23" s="238"/>
      <c r="V23" s="239"/>
      <c r="W23" s="238"/>
      <c r="X23" s="239"/>
      <c r="Y23" s="238"/>
      <c r="Z23" s="239"/>
      <c r="AA23" s="234">
        <f>$C23*50%</f>
        <v>118180.37999999999</v>
      </c>
      <c r="AB23" s="235">
        <f>AA23/$C23</f>
        <v>0.5</v>
      </c>
      <c r="AC23" s="234">
        <f>$C23*50%</f>
        <v>118180.37999999999</v>
      </c>
      <c r="AD23" s="235">
        <f>AC23/$C23</f>
        <v>0.5</v>
      </c>
      <c r="AE23" s="238"/>
      <c r="AF23" s="239"/>
      <c r="AG23" s="236">
        <f t="shared" si="1"/>
        <v>236360.75999999998</v>
      </c>
      <c r="AH23" s="237">
        <f t="shared" si="2"/>
        <v>1</v>
      </c>
    </row>
    <row r="24" spans="1:34" ht="45" customHeight="1" x14ac:dyDescent="0.25">
      <c r="A24" s="231" t="str">
        <f>RESUMO!A25</f>
        <v>15.0</v>
      </c>
      <c r="B24" s="208" t="str">
        <f>RESUMO!B25</f>
        <v>ACESSIBILIDADE</v>
      </c>
      <c r="C24" s="232">
        <f>RESUMO!D25</f>
        <v>258658.17999999996</v>
      </c>
      <c r="D24" s="233">
        <f t="shared" si="0"/>
        <v>1.7584445341479998E-2</v>
      </c>
      <c r="E24" s="238"/>
      <c r="F24" s="239"/>
      <c r="G24" s="241"/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34">
        <f>$C24*50%</f>
        <v>129329.08999999998</v>
      </c>
      <c r="AB24" s="235">
        <f>AA24/$C24</f>
        <v>0.5</v>
      </c>
      <c r="AC24" s="234">
        <f>$C24*50%</f>
        <v>129329.08999999998</v>
      </c>
      <c r="AD24" s="235">
        <f>AC24/$C24</f>
        <v>0.5</v>
      </c>
      <c r="AE24" s="241"/>
      <c r="AF24" s="241"/>
      <c r="AG24" s="236">
        <f t="shared" si="1"/>
        <v>258658.17999999996</v>
      </c>
      <c r="AH24" s="237">
        <f t="shared" si="2"/>
        <v>1</v>
      </c>
    </row>
    <row r="25" spans="1:34" ht="45" customHeight="1" x14ac:dyDescent="0.25">
      <c r="A25" s="231" t="str">
        <f>RESUMO!A26</f>
        <v>16.0</v>
      </c>
      <c r="B25" s="208" t="str">
        <f>RESUMO!B26</f>
        <v xml:space="preserve"> GASES</v>
      </c>
      <c r="C25" s="232">
        <f>RESUMO!D26</f>
        <v>58790.760000000009</v>
      </c>
      <c r="D25" s="233">
        <f t="shared" si="0"/>
        <v>3.9967918501710199E-3</v>
      </c>
      <c r="E25" s="240"/>
      <c r="F25" s="240"/>
      <c r="G25" s="238"/>
      <c r="H25" s="239"/>
      <c r="I25" s="238"/>
      <c r="J25" s="239"/>
      <c r="K25" s="238"/>
      <c r="L25" s="239"/>
      <c r="M25" s="238"/>
      <c r="N25" s="239"/>
      <c r="O25" s="238"/>
      <c r="P25" s="239"/>
      <c r="Q25" s="238"/>
      <c r="R25" s="239"/>
      <c r="S25" s="238"/>
      <c r="T25" s="239"/>
      <c r="U25" s="238"/>
      <c r="V25" s="239"/>
      <c r="W25" s="238"/>
      <c r="X25" s="239"/>
      <c r="Y25" s="234">
        <f>$C25*100%</f>
        <v>58790.760000000009</v>
      </c>
      <c r="Z25" s="235">
        <f>Y25/$C25</f>
        <v>1</v>
      </c>
      <c r="AA25" s="238"/>
      <c r="AB25" s="239"/>
      <c r="AC25" s="238"/>
      <c r="AD25" s="239"/>
      <c r="AE25" s="238"/>
      <c r="AF25" s="239"/>
      <c r="AG25" s="236">
        <f t="shared" si="1"/>
        <v>58790.760000000009</v>
      </c>
      <c r="AH25" s="237">
        <f t="shared" si="2"/>
        <v>1</v>
      </c>
    </row>
    <row r="26" spans="1:34" ht="45" customHeight="1" x14ac:dyDescent="0.25">
      <c r="A26" s="231" t="str">
        <f>RESUMO!A27</f>
        <v>17.0</v>
      </c>
      <c r="B26" s="208" t="str">
        <f>RESUMO!B27</f>
        <v>LIMPEZA FINAL DA OBRA</v>
      </c>
      <c r="C26" s="232">
        <f>RESUMO!D27</f>
        <v>43930.18</v>
      </c>
      <c r="D26" s="233">
        <f t="shared" si="0"/>
        <v>2.9865200824167933E-3</v>
      </c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34">
        <f>$C26*100%</f>
        <v>43930.18</v>
      </c>
      <c r="AF26" s="235">
        <f>AE26/$C26</f>
        <v>1</v>
      </c>
      <c r="AG26" s="236">
        <f t="shared" si="1"/>
        <v>43930.18</v>
      </c>
      <c r="AH26" s="237">
        <f t="shared" si="2"/>
        <v>1</v>
      </c>
    </row>
    <row r="27" spans="1:34" ht="45" customHeight="1" x14ac:dyDescent="0.25">
      <c r="A27" s="231" t="str">
        <f>RESUMO!A28</f>
        <v>18.0</v>
      </c>
      <c r="B27" s="208" t="str">
        <f>RESUMO!B28</f>
        <v>BAIXA TENSÃO</v>
      </c>
      <c r="C27" s="232">
        <f>RESUMO!D28</f>
        <v>1755266.7800000005</v>
      </c>
      <c r="D27" s="233">
        <f t="shared" si="0"/>
        <v>0.11932888707647138</v>
      </c>
      <c r="E27" s="238"/>
      <c r="F27" s="238"/>
      <c r="G27" s="238"/>
      <c r="H27" s="239"/>
      <c r="I27" s="238"/>
      <c r="J27" s="239"/>
      <c r="K27" s="234">
        <f>$C27*25%</f>
        <v>438816.69500000012</v>
      </c>
      <c r="L27" s="235">
        <f>K27/$C27</f>
        <v>0.25</v>
      </c>
      <c r="M27" s="234">
        <f>$C27*25%</f>
        <v>438816.69500000012</v>
      </c>
      <c r="N27" s="235">
        <f>M27/$C27</f>
        <v>0.25</v>
      </c>
      <c r="O27" s="234">
        <f>$C27*25%</f>
        <v>438816.69500000012</v>
      </c>
      <c r="P27" s="235">
        <f>O27/$C27</f>
        <v>0.25</v>
      </c>
      <c r="Q27" s="234">
        <f>$C27*25%</f>
        <v>438816.69500000012</v>
      </c>
      <c r="R27" s="235">
        <f t="shared" ref="R27:R31" si="3">Q27/$C27</f>
        <v>0.25</v>
      </c>
      <c r="U27" s="238"/>
      <c r="V27" s="239"/>
      <c r="W27" s="238"/>
      <c r="X27" s="239"/>
      <c r="Y27" s="238"/>
      <c r="Z27" s="239"/>
      <c r="AA27" s="238"/>
      <c r="AB27" s="239"/>
      <c r="AC27" s="238"/>
      <c r="AD27" s="239"/>
      <c r="AE27" s="238"/>
      <c r="AF27" s="239"/>
      <c r="AG27" s="236">
        <f t="shared" si="1"/>
        <v>1755266.7800000005</v>
      </c>
      <c r="AH27" s="237">
        <f t="shared" si="2"/>
        <v>1</v>
      </c>
    </row>
    <row r="28" spans="1:34" ht="45" customHeight="1" x14ac:dyDescent="0.25">
      <c r="A28" s="231" t="str">
        <f>RESUMO!A29</f>
        <v>19.0</v>
      </c>
      <c r="B28" s="208" t="str">
        <f>RESUMO!B29</f>
        <v>ALTA TENSÃO</v>
      </c>
      <c r="C28" s="232">
        <f>RESUMO!D29</f>
        <v>325023.22000000003</v>
      </c>
      <c r="D28" s="233">
        <f t="shared" si="0"/>
        <v>2.2096161995734408E-2</v>
      </c>
      <c r="E28" s="240"/>
      <c r="F28" s="240"/>
      <c r="G28" s="238"/>
      <c r="H28" s="239"/>
      <c r="I28" s="238"/>
      <c r="J28" s="239"/>
      <c r="K28" s="238"/>
      <c r="L28" s="239"/>
      <c r="M28" s="238"/>
      <c r="N28" s="239"/>
      <c r="O28" s="238"/>
      <c r="P28" s="239"/>
      <c r="Q28" s="234">
        <f>$C28*100%</f>
        <v>325023.22000000003</v>
      </c>
      <c r="R28" s="235">
        <f t="shared" si="3"/>
        <v>1</v>
      </c>
      <c r="S28" s="238"/>
      <c r="T28" s="239"/>
      <c r="U28" s="238"/>
      <c r="V28" s="239"/>
      <c r="W28" s="238"/>
      <c r="X28" s="239"/>
      <c r="Y28" s="238"/>
      <c r="Z28" s="239"/>
      <c r="AA28" s="238"/>
      <c r="AB28" s="239"/>
      <c r="AC28" s="238"/>
      <c r="AD28" s="239"/>
      <c r="AE28" s="238"/>
      <c r="AF28" s="239"/>
      <c r="AG28" s="236">
        <f t="shared" si="1"/>
        <v>325023.22000000003</v>
      </c>
      <c r="AH28" s="237">
        <f t="shared" si="2"/>
        <v>1</v>
      </c>
    </row>
    <row r="29" spans="1:34" ht="45" customHeight="1" x14ac:dyDescent="0.25">
      <c r="A29" s="231" t="str">
        <f>RESUMO!A30</f>
        <v>20.0</v>
      </c>
      <c r="B29" s="208" t="str">
        <f>RESUMO!B30</f>
        <v>LÓGICA</v>
      </c>
      <c r="C29" s="232">
        <f>RESUMO!D30</f>
        <v>174904.48</v>
      </c>
      <c r="D29" s="233">
        <f t="shared" si="0"/>
        <v>1.189058961344266E-2</v>
      </c>
      <c r="E29" s="240"/>
      <c r="F29" s="240"/>
      <c r="G29" s="238"/>
      <c r="H29" s="239"/>
      <c r="I29" s="238"/>
      <c r="J29" s="239"/>
      <c r="K29" s="234">
        <f>$C29*25%</f>
        <v>43726.12</v>
      </c>
      <c r="L29" s="235">
        <f>K29/$C29</f>
        <v>0.25</v>
      </c>
      <c r="M29" s="234">
        <f>$C29*25%</f>
        <v>43726.12</v>
      </c>
      <c r="N29" s="235">
        <f>M29/$C29</f>
        <v>0.25</v>
      </c>
      <c r="O29" s="234">
        <f>$C29*25%</f>
        <v>43726.12</v>
      </c>
      <c r="P29" s="235">
        <f>O29/$C29</f>
        <v>0.25</v>
      </c>
      <c r="Q29" s="234">
        <f>$C29*25%</f>
        <v>43726.12</v>
      </c>
      <c r="R29" s="235">
        <f t="shared" si="3"/>
        <v>0.25</v>
      </c>
      <c r="S29" s="238"/>
      <c r="T29" s="239"/>
      <c r="U29" s="238"/>
      <c r="V29" s="239"/>
      <c r="W29" s="238"/>
      <c r="X29" s="239"/>
      <c r="Y29" s="238"/>
      <c r="Z29" s="239"/>
      <c r="AA29" s="238"/>
      <c r="AB29" s="239"/>
      <c r="AC29" s="238"/>
      <c r="AD29" s="239"/>
      <c r="AE29" s="238"/>
      <c r="AF29" s="239"/>
      <c r="AG29" s="236">
        <f t="shared" si="1"/>
        <v>174904.48</v>
      </c>
      <c r="AH29" s="237">
        <f t="shared" si="2"/>
        <v>1</v>
      </c>
    </row>
    <row r="30" spans="1:34" ht="45" customHeight="1" x14ac:dyDescent="0.25">
      <c r="A30" s="231" t="str">
        <f>RESUMO!A31</f>
        <v>21.0</v>
      </c>
      <c r="B30" s="215" t="str">
        <f>RESUMO!B31</f>
        <v>INSTALAÇÃO HIDRÁULICA E SANITÁRIA</v>
      </c>
      <c r="C30" s="232">
        <f>RESUMO!D31</f>
        <v>834024.00999999989</v>
      </c>
      <c r="D30" s="233">
        <f t="shared" si="0"/>
        <v>5.6699732509240444E-2</v>
      </c>
      <c r="E30" s="240"/>
      <c r="F30" s="240"/>
      <c r="G30" s="238"/>
      <c r="H30" s="239"/>
      <c r="I30" s="238"/>
      <c r="J30" s="239"/>
      <c r="K30" s="238"/>
      <c r="L30" s="239"/>
      <c r="M30" s="238"/>
      <c r="N30" s="239"/>
      <c r="O30" s="238"/>
      <c r="P30" s="239"/>
      <c r="Q30" s="234">
        <f>$C30*50%</f>
        <v>417012.00499999995</v>
      </c>
      <c r="R30" s="235">
        <f t="shared" si="3"/>
        <v>0.5</v>
      </c>
      <c r="S30" s="234">
        <f>$C30*50%</f>
        <v>417012.00499999995</v>
      </c>
      <c r="T30" s="235">
        <f>S30/$C30</f>
        <v>0.5</v>
      </c>
      <c r="U30" s="238"/>
      <c r="V30" s="239"/>
      <c r="W30" s="238"/>
      <c r="X30" s="239"/>
      <c r="Y30" s="238"/>
      <c r="Z30" s="239"/>
      <c r="AA30" s="238"/>
      <c r="AB30" s="239"/>
      <c r="AC30" s="238"/>
      <c r="AD30" s="239"/>
      <c r="AE30" s="238"/>
      <c r="AF30" s="239"/>
      <c r="AG30" s="236">
        <f t="shared" ref="AG30:AG32" si="4">E30+G30+I30+K30+M30+O30+Q30+S30+U30+W30+Y30+AA30+AC30+AE30</f>
        <v>834024.00999999989</v>
      </c>
      <c r="AH30" s="237">
        <f t="shared" ref="AH30:AH32" si="5">F30+H30+J30+L30+N30+P30+R30+T30+V30+X30+Z30+AB30+AD30+AF30</f>
        <v>1</v>
      </c>
    </row>
    <row r="31" spans="1:34" ht="45" customHeight="1" x14ac:dyDescent="0.25">
      <c r="A31" s="231" t="str">
        <f>RESUMO!A32</f>
        <v>21.1</v>
      </c>
      <c r="B31" s="208" t="str">
        <f>RESUMO!B32</f>
        <v>INSTALAÇÃO DE PREVENÇÃO E COMBATE A INCÊNDIO</v>
      </c>
      <c r="C31" s="232">
        <f>RESUMO!D32</f>
        <v>135099.22</v>
      </c>
      <c r="D31" s="233">
        <f t="shared" si="0"/>
        <v>9.184495343493802E-3</v>
      </c>
      <c r="E31" s="240"/>
      <c r="F31" s="240"/>
      <c r="G31" s="238"/>
      <c r="H31" s="239"/>
      <c r="I31" s="238"/>
      <c r="J31" s="239"/>
      <c r="K31" s="238"/>
      <c r="L31" s="239"/>
      <c r="M31" s="238"/>
      <c r="N31" s="239"/>
      <c r="O31" s="238"/>
      <c r="P31" s="239"/>
      <c r="Q31" s="234">
        <f>$C31*50%</f>
        <v>67549.61</v>
      </c>
      <c r="R31" s="235">
        <f t="shared" si="3"/>
        <v>0.5</v>
      </c>
      <c r="S31" s="234">
        <f>$C31*50%</f>
        <v>67549.61</v>
      </c>
      <c r="T31" s="235">
        <f>S31/$C31</f>
        <v>0.5</v>
      </c>
      <c r="U31" s="238"/>
      <c r="V31" s="239"/>
      <c r="W31" s="238"/>
      <c r="X31" s="239"/>
      <c r="Y31" s="238"/>
      <c r="Z31" s="239"/>
      <c r="AA31" s="238"/>
      <c r="AB31" s="239"/>
      <c r="AC31" s="238"/>
      <c r="AD31" s="239"/>
      <c r="AE31" s="238"/>
      <c r="AF31" s="239"/>
      <c r="AG31" s="236">
        <f t="shared" si="4"/>
        <v>135099.22</v>
      </c>
      <c r="AH31" s="237">
        <f t="shared" si="5"/>
        <v>1</v>
      </c>
    </row>
    <row r="32" spans="1:34" ht="45" customHeight="1" x14ac:dyDescent="0.25">
      <c r="A32" s="231" t="str">
        <f>RESUMO!A33</f>
        <v>22.0</v>
      </c>
      <c r="B32" s="208" t="str">
        <f>RESUMO!B33</f>
        <v xml:space="preserve">ESTRUTURAL </v>
      </c>
      <c r="C32" s="232">
        <f>RESUMO!D33</f>
        <v>2585036.19</v>
      </c>
      <c r="D32" s="233">
        <f t="shared" si="0"/>
        <v>0.17573937769454151</v>
      </c>
      <c r="E32" s="238"/>
      <c r="F32" s="239"/>
      <c r="G32" s="234">
        <f>C32*0.2</f>
        <v>517007.23800000001</v>
      </c>
      <c r="H32" s="235">
        <f>G32/$C32</f>
        <v>0.2</v>
      </c>
      <c r="I32" s="234">
        <f>C32*0.2</f>
        <v>517007.23800000001</v>
      </c>
      <c r="J32" s="235">
        <f>I32/$C32</f>
        <v>0.2</v>
      </c>
      <c r="K32" s="234">
        <f>C32*0.2</f>
        <v>517007.23800000001</v>
      </c>
      <c r="L32" s="235">
        <f>K32/$C32</f>
        <v>0.2</v>
      </c>
      <c r="M32" s="234">
        <f>C32*0.2</f>
        <v>517007.23800000001</v>
      </c>
      <c r="N32" s="235">
        <f>M32/$C32</f>
        <v>0.2</v>
      </c>
      <c r="O32" s="234">
        <f>C32*0.2</f>
        <v>517007.23800000001</v>
      </c>
      <c r="P32" s="235">
        <f>O32/$C32</f>
        <v>0.2</v>
      </c>
      <c r="Q32" s="234"/>
      <c r="R32" s="235"/>
      <c r="S32" s="234"/>
      <c r="T32" s="235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36">
        <f t="shared" si="4"/>
        <v>2585036.19</v>
      </c>
      <c r="AH32" s="237">
        <f t="shared" si="5"/>
        <v>1</v>
      </c>
    </row>
    <row r="33" spans="2:34" ht="45" customHeight="1" x14ac:dyDescent="0.25">
      <c r="B33" s="204" t="s">
        <v>27</v>
      </c>
      <c r="C33" s="205">
        <f>SUM(C10:C32)</f>
        <v>14709487.560000001</v>
      </c>
      <c r="D33" s="206">
        <f>SUM(D10:D32)</f>
        <v>0.99999999999999989</v>
      </c>
      <c r="E33" s="205">
        <f>SUM(E10:E32)</f>
        <v>374166.98441699997</v>
      </c>
      <c r="F33" s="207">
        <f>E33/$C$33</f>
        <v>2.5437118926867629E-2</v>
      </c>
      <c r="G33" s="205">
        <f>SUM(G10:G32)</f>
        <v>674778.42780499998</v>
      </c>
      <c r="H33" s="207">
        <f>G33/$C$33</f>
        <v>4.5873686969214851E-2</v>
      </c>
      <c r="I33" s="205">
        <f>SUM(I10:I32)</f>
        <v>666067.51792100002</v>
      </c>
      <c r="J33" s="207">
        <f>I33/$C$33</f>
        <v>4.5281490276538224E-2</v>
      </c>
      <c r="K33" s="205">
        <f>SUM(K10:K32)</f>
        <v>1132962.9577590001</v>
      </c>
      <c r="L33" s="207">
        <f>K33/$C$33</f>
        <v>7.7022598723282792E-2</v>
      </c>
      <c r="M33" s="205">
        <f>SUM(M10:M32)</f>
        <v>1688578.1878630002</v>
      </c>
      <c r="N33" s="207">
        <f>M33/$C$33</f>
        <v>0.11479517426934757</v>
      </c>
      <c r="O33" s="205">
        <f>SUM(O10:O32)</f>
        <v>2082918.8266120004</v>
      </c>
      <c r="P33" s="207">
        <f>O33/$C$33</f>
        <v>0.14160376546876799</v>
      </c>
      <c r="Q33" s="205">
        <f>SUM(Q10:Q32)</f>
        <v>2043425.0022620002</v>
      </c>
      <c r="R33" s="207">
        <f>Q33/$C$33</f>
        <v>0.13891884363251061</v>
      </c>
      <c r="S33" s="205">
        <f>SUM(S10:S32)</f>
        <v>2547136.5920939995</v>
      </c>
      <c r="T33" s="207">
        <f>S33/$C$33</f>
        <v>0.17316283668647389</v>
      </c>
      <c r="U33" s="205">
        <f>SUM(U10:U32)</f>
        <v>987921.59311899997</v>
      </c>
      <c r="V33" s="207">
        <f>U33/$C$33</f>
        <v>6.7162203243944951E-2</v>
      </c>
      <c r="W33" s="205">
        <f>SUM(W10:W32)</f>
        <v>713731.91518500005</v>
      </c>
      <c r="X33" s="207">
        <f>W33/$C$33</f>
        <v>4.8521874896979761E-2</v>
      </c>
      <c r="Y33" s="205">
        <f>SUM(Y10:Y32)</f>
        <v>245867.91506200004</v>
      </c>
      <c r="Z33" s="207">
        <f>Y33/$C$33</f>
        <v>1.6714920493260205E-2</v>
      </c>
      <c r="AA33" s="205">
        <f>SUM(AA10:AA32)</f>
        <v>444426.726968</v>
      </c>
      <c r="AB33" s="207">
        <f>AA33/$C$33</f>
        <v>3.0213610443952134E-2</v>
      </c>
      <c r="AC33" s="205">
        <f>SUM(AC10:AC32)</f>
        <v>413621.72817999998</v>
      </c>
      <c r="AD33" s="207">
        <f>AC33/$C$33</f>
        <v>2.8119383934541359E-2</v>
      </c>
      <c r="AE33" s="205">
        <f>SUM(AE10:AE32)</f>
        <v>693883.18475300004</v>
      </c>
      <c r="AF33" s="207">
        <f>AE33/$C$33</f>
        <v>4.7172492034318017E-2</v>
      </c>
      <c r="AG33" s="205">
        <f>SUM(AG10:AG32)</f>
        <v>14709487.560000001</v>
      </c>
      <c r="AH33" s="207">
        <f>AG33/$C$33</f>
        <v>1</v>
      </c>
    </row>
  </sheetData>
  <mergeCells count="22">
    <mergeCell ref="A9:D9"/>
    <mergeCell ref="Q7:R7"/>
    <mergeCell ref="S7:T7"/>
    <mergeCell ref="AG7:AH7"/>
    <mergeCell ref="U7:V7"/>
    <mergeCell ref="W7:X7"/>
    <mergeCell ref="Y7:Z7"/>
    <mergeCell ref="M7:N7"/>
    <mergeCell ref="O7:P7"/>
    <mergeCell ref="B1:AF1"/>
    <mergeCell ref="A7:A8"/>
    <mergeCell ref="B7:B8"/>
    <mergeCell ref="C7:C8"/>
    <mergeCell ref="D7:D8"/>
    <mergeCell ref="E7:F7"/>
    <mergeCell ref="G7:H7"/>
    <mergeCell ref="A6:AF6"/>
    <mergeCell ref="I7:J7"/>
    <mergeCell ref="AC7:AD7"/>
    <mergeCell ref="AE7:AF7"/>
    <mergeCell ref="AA7:AB7"/>
    <mergeCell ref="K7:L7"/>
  </mergeCells>
  <pageMargins left="0.25" right="0.25" top="0.75" bottom="0.75" header="0.3" footer="0.3"/>
  <pageSetup paperSize="8" scale="47" fitToHeight="0" orientation="landscape" r:id="rId1"/>
  <headerFooter>
    <oddFooter xml:space="preserve">&amp;C&amp;9&amp;K00-048&amp;P / &amp;N&amp;R&amp;7&amp;K00-048&amp;A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G15" sqref="G15"/>
    </sheetView>
  </sheetViews>
  <sheetFormatPr defaultRowHeight="12.75" x14ac:dyDescent="0.2"/>
  <cols>
    <col min="1" max="1" width="12" style="87" customWidth="1"/>
    <col min="2" max="2" width="28.85546875" style="87" customWidth="1"/>
    <col min="3" max="3" width="22.5703125" style="87" customWidth="1"/>
    <col min="4" max="4" width="15.28515625" style="87" customWidth="1"/>
    <col min="5" max="257" width="9.140625" style="87"/>
    <col min="258" max="258" width="36.140625" style="87" customWidth="1"/>
    <col min="259" max="259" width="26.5703125" style="87" customWidth="1"/>
    <col min="260" max="260" width="15.28515625" style="87" customWidth="1"/>
    <col min="261" max="513" width="9.140625" style="87"/>
    <col min="514" max="514" width="36.140625" style="87" customWidth="1"/>
    <col min="515" max="515" width="26.5703125" style="87" customWidth="1"/>
    <col min="516" max="516" width="15.28515625" style="87" customWidth="1"/>
    <col min="517" max="769" width="9.140625" style="87"/>
    <col min="770" max="770" width="36.140625" style="87" customWidth="1"/>
    <col min="771" max="771" width="26.5703125" style="87" customWidth="1"/>
    <col min="772" max="772" width="15.28515625" style="87" customWidth="1"/>
    <col min="773" max="1025" width="9.140625" style="87"/>
    <col min="1026" max="1026" width="36.140625" style="87" customWidth="1"/>
    <col min="1027" max="1027" width="26.5703125" style="87" customWidth="1"/>
    <col min="1028" max="1028" width="15.28515625" style="87" customWidth="1"/>
    <col min="1029" max="1281" width="9.140625" style="87"/>
    <col min="1282" max="1282" width="36.140625" style="87" customWidth="1"/>
    <col min="1283" max="1283" width="26.5703125" style="87" customWidth="1"/>
    <col min="1284" max="1284" width="15.28515625" style="87" customWidth="1"/>
    <col min="1285" max="1537" width="9.140625" style="87"/>
    <col min="1538" max="1538" width="36.140625" style="87" customWidth="1"/>
    <col min="1539" max="1539" width="26.5703125" style="87" customWidth="1"/>
    <col min="1540" max="1540" width="15.28515625" style="87" customWidth="1"/>
    <col min="1541" max="1793" width="9.140625" style="87"/>
    <col min="1794" max="1794" width="36.140625" style="87" customWidth="1"/>
    <col min="1795" max="1795" width="26.5703125" style="87" customWidth="1"/>
    <col min="1796" max="1796" width="15.28515625" style="87" customWidth="1"/>
    <col min="1797" max="2049" width="9.140625" style="87"/>
    <col min="2050" max="2050" width="36.140625" style="87" customWidth="1"/>
    <col min="2051" max="2051" width="26.5703125" style="87" customWidth="1"/>
    <col min="2052" max="2052" width="15.28515625" style="87" customWidth="1"/>
    <col min="2053" max="2305" width="9.140625" style="87"/>
    <col min="2306" max="2306" width="36.140625" style="87" customWidth="1"/>
    <col min="2307" max="2307" width="26.5703125" style="87" customWidth="1"/>
    <col min="2308" max="2308" width="15.28515625" style="87" customWidth="1"/>
    <col min="2309" max="2561" width="9.140625" style="87"/>
    <col min="2562" max="2562" width="36.140625" style="87" customWidth="1"/>
    <col min="2563" max="2563" width="26.5703125" style="87" customWidth="1"/>
    <col min="2564" max="2564" width="15.28515625" style="87" customWidth="1"/>
    <col min="2565" max="2817" width="9.140625" style="87"/>
    <col min="2818" max="2818" width="36.140625" style="87" customWidth="1"/>
    <col min="2819" max="2819" width="26.5703125" style="87" customWidth="1"/>
    <col min="2820" max="2820" width="15.28515625" style="87" customWidth="1"/>
    <col min="2821" max="3073" width="9.140625" style="87"/>
    <col min="3074" max="3074" width="36.140625" style="87" customWidth="1"/>
    <col min="3075" max="3075" width="26.5703125" style="87" customWidth="1"/>
    <col min="3076" max="3076" width="15.28515625" style="87" customWidth="1"/>
    <col min="3077" max="3329" width="9.140625" style="87"/>
    <col min="3330" max="3330" width="36.140625" style="87" customWidth="1"/>
    <col min="3331" max="3331" width="26.5703125" style="87" customWidth="1"/>
    <col min="3332" max="3332" width="15.28515625" style="87" customWidth="1"/>
    <col min="3333" max="3585" width="9.140625" style="87"/>
    <col min="3586" max="3586" width="36.140625" style="87" customWidth="1"/>
    <col min="3587" max="3587" width="26.5703125" style="87" customWidth="1"/>
    <col min="3588" max="3588" width="15.28515625" style="87" customWidth="1"/>
    <col min="3589" max="3841" width="9.140625" style="87"/>
    <col min="3842" max="3842" width="36.140625" style="87" customWidth="1"/>
    <col min="3843" max="3843" width="26.5703125" style="87" customWidth="1"/>
    <col min="3844" max="3844" width="15.28515625" style="87" customWidth="1"/>
    <col min="3845" max="4097" width="9.140625" style="87"/>
    <col min="4098" max="4098" width="36.140625" style="87" customWidth="1"/>
    <col min="4099" max="4099" width="26.5703125" style="87" customWidth="1"/>
    <col min="4100" max="4100" width="15.28515625" style="87" customWidth="1"/>
    <col min="4101" max="4353" width="9.140625" style="87"/>
    <col min="4354" max="4354" width="36.140625" style="87" customWidth="1"/>
    <col min="4355" max="4355" width="26.5703125" style="87" customWidth="1"/>
    <col min="4356" max="4356" width="15.28515625" style="87" customWidth="1"/>
    <col min="4357" max="4609" width="9.140625" style="87"/>
    <col min="4610" max="4610" width="36.140625" style="87" customWidth="1"/>
    <col min="4611" max="4611" width="26.5703125" style="87" customWidth="1"/>
    <col min="4612" max="4612" width="15.28515625" style="87" customWidth="1"/>
    <col min="4613" max="4865" width="9.140625" style="87"/>
    <col min="4866" max="4866" width="36.140625" style="87" customWidth="1"/>
    <col min="4867" max="4867" width="26.5703125" style="87" customWidth="1"/>
    <col min="4868" max="4868" width="15.28515625" style="87" customWidth="1"/>
    <col min="4869" max="5121" width="9.140625" style="87"/>
    <col min="5122" max="5122" width="36.140625" style="87" customWidth="1"/>
    <col min="5123" max="5123" width="26.5703125" style="87" customWidth="1"/>
    <col min="5124" max="5124" width="15.28515625" style="87" customWidth="1"/>
    <col min="5125" max="5377" width="9.140625" style="87"/>
    <col min="5378" max="5378" width="36.140625" style="87" customWidth="1"/>
    <col min="5379" max="5379" width="26.5703125" style="87" customWidth="1"/>
    <col min="5380" max="5380" width="15.28515625" style="87" customWidth="1"/>
    <col min="5381" max="5633" width="9.140625" style="87"/>
    <col min="5634" max="5634" width="36.140625" style="87" customWidth="1"/>
    <col min="5635" max="5635" width="26.5703125" style="87" customWidth="1"/>
    <col min="5636" max="5636" width="15.28515625" style="87" customWidth="1"/>
    <col min="5637" max="5889" width="9.140625" style="87"/>
    <col min="5890" max="5890" width="36.140625" style="87" customWidth="1"/>
    <col min="5891" max="5891" width="26.5703125" style="87" customWidth="1"/>
    <col min="5892" max="5892" width="15.28515625" style="87" customWidth="1"/>
    <col min="5893" max="6145" width="9.140625" style="87"/>
    <col min="6146" max="6146" width="36.140625" style="87" customWidth="1"/>
    <col min="6147" max="6147" width="26.5703125" style="87" customWidth="1"/>
    <col min="6148" max="6148" width="15.28515625" style="87" customWidth="1"/>
    <col min="6149" max="6401" width="9.140625" style="87"/>
    <col min="6402" max="6402" width="36.140625" style="87" customWidth="1"/>
    <col min="6403" max="6403" width="26.5703125" style="87" customWidth="1"/>
    <col min="6404" max="6404" width="15.28515625" style="87" customWidth="1"/>
    <col min="6405" max="6657" width="9.140625" style="87"/>
    <col min="6658" max="6658" width="36.140625" style="87" customWidth="1"/>
    <col min="6659" max="6659" width="26.5703125" style="87" customWidth="1"/>
    <col min="6660" max="6660" width="15.28515625" style="87" customWidth="1"/>
    <col min="6661" max="6913" width="9.140625" style="87"/>
    <col min="6914" max="6914" width="36.140625" style="87" customWidth="1"/>
    <col min="6915" max="6915" width="26.5703125" style="87" customWidth="1"/>
    <col min="6916" max="6916" width="15.28515625" style="87" customWidth="1"/>
    <col min="6917" max="7169" width="9.140625" style="87"/>
    <col min="7170" max="7170" width="36.140625" style="87" customWidth="1"/>
    <col min="7171" max="7171" width="26.5703125" style="87" customWidth="1"/>
    <col min="7172" max="7172" width="15.28515625" style="87" customWidth="1"/>
    <col min="7173" max="7425" width="9.140625" style="87"/>
    <col min="7426" max="7426" width="36.140625" style="87" customWidth="1"/>
    <col min="7427" max="7427" width="26.5703125" style="87" customWidth="1"/>
    <col min="7428" max="7428" width="15.28515625" style="87" customWidth="1"/>
    <col min="7429" max="7681" width="9.140625" style="87"/>
    <col min="7682" max="7682" width="36.140625" style="87" customWidth="1"/>
    <col min="7683" max="7683" width="26.5703125" style="87" customWidth="1"/>
    <col min="7684" max="7684" width="15.28515625" style="87" customWidth="1"/>
    <col min="7685" max="7937" width="9.140625" style="87"/>
    <col min="7938" max="7938" width="36.140625" style="87" customWidth="1"/>
    <col min="7939" max="7939" width="26.5703125" style="87" customWidth="1"/>
    <col min="7940" max="7940" width="15.28515625" style="87" customWidth="1"/>
    <col min="7941" max="8193" width="9.140625" style="87"/>
    <col min="8194" max="8194" width="36.140625" style="87" customWidth="1"/>
    <col min="8195" max="8195" width="26.5703125" style="87" customWidth="1"/>
    <col min="8196" max="8196" width="15.28515625" style="87" customWidth="1"/>
    <col min="8197" max="8449" width="9.140625" style="87"/>
    <col min="8450" max="8450" width="36.140625" style="87" customWidth="1"/>
    <col min="8451" max="8451" width="26.5703125" style="87" customWidth="1"/>
    <col min="8452" max="8452" width="15.28515625" style="87" customWidth="1"/>
    <col min="8453" max="8705" width="9.140625" style="87"/>
    <col min="8706" max="8706" width="36.140625" style="87" customWidth="1"/>
    <col min="8707" max="8707" width="26.5703125" style="87" customWidth="1"/>
    <col min="8708" max="8708" width="15.28515625" style="87" customWidth="1"/>
    <col min="8709" max="8961" width="9.140625" style="87"/>
    <col min="8962" max="8962" width="36.140625" style="87" customWidth="1"/>
    <col min="8963" max="8963" width="26.5703125" style="87" customWidth="1"/>
    <col min="8964" max="8964" width="15.28515625" style="87" customWidth="1"/>
    <col min="8965" max="9217" width="9.140625" style="87"/>
    <col min="9218" max="9218" width="36.140625" style="87" customWidth="1"/>
    <col min="9219" max="9219" width="26.5703125" style="87" customWidth="1"/>
    <col min="9220" max="9220" width="15.28515625" style="87" customWidth="1"/>
    <col min="9221" max="9473" width="9.140625" style="87"/>
    <col min="9474" max="9474" width="36.140625" style="87" customWidth="1"/>
    <col min="9475" max="9475" width="26.5703125" style="87" customWidth="1"/>
    <col min="9476" max="9476" width="15.28515625" style="87" customWidth="1"/>
    <col min="9477" max="9729" width="9.140625" style="87"/>
    <col min="9730" max="9730" width="36.140625" style="87" customWidth="1"/>
    <col min="9731" max="9731" width="26.5703125" style="87" customWidth="1"/>
    <col min="9732" max="9732" width="15.28515625" style="87" customWidth="1"/>
    <col min="9733" max="9985" width="9.140625" style="87"/>
    <col min="9986" max="9986" width="36.140625" style="87" customWidth="1"/>
    <col min="9987" max="9987" width="26.5703125" style="87" customWidth="1"/>
    <col min="9988" max="9988" width="15.28515625" style="87" customWidth="1"/>
    <col min="9989" max="10241" width="9.140625" style="87"/>
    <col min="10242" max="10242" width="36.140625" style="87" customWidth="1"/>
    <col min="10243" max="10243" width="26.5703125" style="87" customWidth="1"/>
    <col min="10244" max="10244" width="15.28515625" style="87" customWidth="1"/>
    <col min="10245" max="10497" width="9.140625" style="87"/>
    <col min="10498" max="10498" width="36.140625" style="87" customWidth="1"/>
    <col min="10499" max="10499" width="26.5703125" style="87" customWidth="1"/>
    <col min="10500" max="10500" width="15.28515625" style="87" customWidth="1"/>
    <col min="10501" max="10753" width="9.140625" style="87"/>
    <col min="10754" max="10754" width="36.140625" style="87" customWidth="1"/>
    <col min="10755" max="10755" width="26.5703125" style="87" customWidth="1"/>
    <col min="10756" max="10756" width="15.28515625" style="87" customWidth="1"/>
    <col min="10757" max="11009" width="9.140625" style="87"/>
    <col min="11010" max="11010" width="36.140625" style="87" customWidth="1"/>
    <col min="11011" max="11011" width="26.5703125" style="87" customWidth="1"/>
    <col min="11012" max="11012" width="15.28515625" style="87" customWidth="1"/>
    <col min="11013" max="11265" width="9.140625" style="87"/>
    <col min="11266" max="11266" width="36.140625" style="87" customWidth="1"/>
    <col min="11267" max="11267" width="26.5703125" style="87" customWidth="1"/>
    <col min="11268" max="11268" width="15.28515625" style="87" customWidth="1"/>
    <col min="11269" max="11521" width="9.140625" style="87"/>
    <col min="11522" max="11522" width="36.140625" style="87" customWidth="1"/>
    <col min="11523" max="11523" width="26.5703125" style="87" customWidth="1"/>
    <col min="11524" max="11524" width="15.28515625" style="87" customWidth="1"/>
    <col min="11525" max="11777" width="9.140625" style="87"/>
    <col min="11778" max="11778" width="36.140625" style="87" customWidth="1"/>
    <col min="11779" max="11779" width="26.5703125" style="87" customWidth="1"/>
    <col min="11780" max="11780" width="15.28515625" style="87" customWidth="1"/>
    <col min="11781" max="12033" width="9.140625" style="87"/>
    <col min="12034" max="12034" width="36.140625" style="87" customWidth="1"/>
    <col min="12035" max="12035" width="26.5703125" style="87" customWidth="1"/>
    <col min="12036" max="12036" width="15.28515625" style="87" customWidth="1"/>
    <col min="12037" max="12289" width="9.140625" style="87"/>
    <col min="12290" max="12290" width="36.140625" style="87" customWidth="1"/>
    <col min="12291" max="12291" width="26.5703125" style="87" customWidth="1"/>
    <col min="12292" max="12292" width="15.28515625" style="87" customWidth="1"/>
    <col min="12293" max="12545" width="9.140625" style="87"/>
    <col min="12546" max="12546" width="36.140625" style="87" customWidth="1"/>
    <col min="12547" max="12547" width="26.5703125" style="87" customWidth="1"/>
    <col min="12548" max="12548" width="15.28515625" style="87" customWidth="1"/>
    <col min="12549" max="12801" width="9.140625" style="87"/>
    <col min="12802" max="12802" width="36.140625" style="87" customWidth="1"/>
    <col min="12803" max="12803" width="26.5703125" style="87" customWidth="1"/>
    <col min="12804" max="12804" width="15.28515625" style="87" customWidth="1"/>
    <col min="12805" max="13057" width="9.140625" style="87"/>
    <col min="13058" max="13058" width="36.140625" style="87" customWidth="1"/>
    <col min="13059" max="13059" width="26.5703125" style="87" customWidth="1"/>
    <col min="13060" max="13060" width="15.28515625" style="87" customWidth="1"/>
    <col min="13061" max="13313" width="9.140625" style="87"/>
    <col min="13314" max="13314" width="36.140625" style="87" customWidth="1"/>
    <col min="13315" max="13315" width="26.5703125" style="87" customWidth="1"/>
    <col min="13316" max="13316" width="15.28515625" style="87" customWidth="1"/>
    <col min="13317" max="13569" width="9.140625" style="87"/>
    <col min="13570" max="13570" width="36.140625" style="87" customWidth="1"/>
    <col min="13571" max="13571" width="26.5703125" style="87" customWidth="1"/>
    <col min="13572" max="13572" width="15.28515625" style="87" customWidth="1"/>
    <col min="13573" max="13825" width="9.140625" style="87"/>
    <col min="13826" max="13826" width="36.140625" style="87" customWidth="1"/>
    <col min="13827" max="13827" width="26.5703125" style="87" customWidth="1"/>
    <col min="13828" max="13828" width="15.28515625" style="87" customWidth="1"/>
    <col min="13829" max="14081" width="9.140625" style="87"/>
    <col min="14082" max="14082" width="36.140625" style="87" customWidth="1"/>
    <col min="14083" max="14083" width="26.5703125" style="87" customWidth="1"/>
    <col min="14084" max="14084" width="15.28515625" style="87" customWidth="1"/>
    <col min="14085" max="14337" width="9.140625" style="87"/>
    <col min="14338" max="14338" width="36.140625" style="87" customWidth="1"/>
    <col min="14339" max="14339" width="26.5703125" style="87" customWidth="1"/>
    <col min="14340" max="14340" width="15.28515625" style="87" customWidth="1"/>
    <col min="14341" max="14593" width="9.140625" style="87"/>
    <col min="14594" max="14594" width="36.140625" style="87" customWidth="1"/>
    <col min="14595" max="14595" width="26.5703125" style="87" customWidth="1"/>
    <col min="14596" max="14596" width="15.28515625" style="87" customWidth="1"/>
    <col min="14597" max="14849" width="9.140625" style="87"/>
    <col min="14850" max="14850" width="36.140625" style="87" customWidth="1"/>
    <col min="14851" max="14851" width="26.5703125" style="87" customWidth="1"/>
    <col min="14852" max="14852" width="15.28515625" style="87" customWidth="1"/>
    <col min="14853" max="15105" width="9.140625" style="87"/>
    <col min="15106" max="15106" width="36.140625" style="87" customWidth="1"/>
    <col min="15107" max="15107" width="26.5703125" style="87" customWidth="1"/>
    <col min="15108" max="15108" width="15.28515625" style="87" customWidth="1"/>
    <col min="15109" max="15361" width="9.140625" style="87"/>
    <col min="15362" max="15362" width="36.140625" style="87" customWidth="1"/>
    <col min="15363" max="15363" width="26.5703125" style="87" customWidth="1"/>
    <col min="15364" max="15364" width="15.28515625" style="87" customWidth="1"/>
    <col min="15365" max="15617" width="9.140625" style="87"/>
    <col min="15618" max="15618" width="36.140625" style="87" customWidth="1"/>
    <col min="15619" max="15619" width="26.5703125" style="87" customWidth="1"/>
    <col min="15620" max="15620" width="15.28515625" style="87" customWidth="1"/>
    <col min="15621" max="15873" width="9.140625" style="87"/>
    <col min="15874" max="15874" width="36.140625" style="87" customWidth="1"/>
    <col min="15875" max="15875" width="26.5703125" style="87" customWidth="1"/>
    <col min="15876" max="15876" width="15.28515625" style="87" customWidth="1"/>
    <col min="15877" max="16129" width="9.140625" style="87"/>
    <col min="16130" max="16130" width="36.140625" style="87" customWidth="1"/>
    <col min="16131" max="16131" width="26.5703125" style="87" customWidth="1"/>
    <col min="16132" max="16132" width="15.28515625" style="87" customWidth="1"/>
    <col min="16133" max="16384" width="9.140625" style="87"/>
  </cols>
  <sheetData>
    <row r="1" spans="1:4" ht="19.5" thickBot="1" x14ac:dyDescent="0.25">
      <c r="A1" s="283" t="s">
        <v>787</v>
      </c>
      <c r="B1" s="284"/>
      <c r="C1" s="284"/>
      <c r="D1" s="285"/>
    </row>
    <row r="2" spans="1:4" ht="13.5" thickBot="1" x14ac:dyDescent="0.25">
      <c r="A2" s="286" t="s">
        <v>788</v>
      </c>
      <c r="B2" s="287"/>
      <c r="C2" s="287"/>
      <c r="D2" s="288"/>
    </row>
    <row r="3" spans="1:4" x14ac:dyDescent="0.2">
      <c r="A3" s="289" t="s">
        <v>4</v>
      </c>
      <c r="B3" s="291" t="s">
        <v>1</v>
      </c>
      <c r="C3" s="291" t="s">
        <v>789</v>
      </c>
      <c r="D3" s="293"/>
    </row>
    <row r="4" spans="1:4" ht="13.5" thickBot="1" x14ac:dyDescent="0.25">
      <c r="A4" s="290"/>
      <c r="B4" s="292"/>
      <c r="C4" s="165" t="s">
        <v>790</v>
      </c>
      <c r="D4" s="166" t="s">
        <v>791</v>
      </c>
    </row>
    <row r="5" spans="1:4" x14ac:dyDescent="0.2">
      <c r="A5" s="278" t="s">
        <v>792</v>
      </c>
      <c r="B5" s="279"/>
      <c r="C5" s="279"/>
      <c r="D5" s="280"/>
    </row>
    <row r="6" spans="1:4" x14ac:dyDescent="0.2">
      <c r="A6" s="167" t="s">
        <v>793</v>
      </c>
      <c r="B6" s="168" t="s">
        <v>794</v>
      </c>
      <c r="C6" s="169">
        <v>0</v>
      </c>
      <c r="D6" s="170">
        <v>0</v>
      </c>
    </row>
    <row r="7" spans="1:4" x14ac:dyDescent="0.2">
      <c r="A7" s="167" t="s">
        <v>795</v>
      </c>
      <c r="B7" s="168" t="s">
        <v>796</v>
      </c>
      <c r="C7" s="169">
        <v>1.4999999999999999E-2</v>
      </c>
      <c r="D7" s="170">
        <v>1.4999999999999999E-2</v>
      </c>
    </row>
    <row r="8" spans="1:4" x14ac:dyDescent="0.2">
      <c r="A8" s="167" t="s">
        <v>797</v>
      </c>
      <c r="B8" s="168" t="s">
        <v>798</v>
      </c>
      <c r="C8" s="169">
        <v>0.01</v>
      </c>
      <c r="D8" s="170">
        <v>0.01</v>
      </c>
    </row>
    <row r="9" spans="1:4" x14ac:dyDescent="0.2">
      <c r="A9" s="167" t="s">
        <v>799</v>
      </c>
      <c r="B9" s="168" t="s">
        <v>800</v>
      </c>
      <c r="C9" s="169">
        <v>2E-3</v>
      </c>
      <c r="D9" s="170">
        <v>2E-3</v>
      </c>
    </row>
    <row r="10" spans="1:4" x14ac:dyDescent="0.2">
      <c r="A10" s="167" t="s">
        <v>801</v>
      </c>
      <c r="B10" s="168" t="s">
        <v>802</v>
      </c>
      <c r="C10" s="169">
        <v>6.0000000000000001E-3</v>
      </c>
      <c r="D10" s="170">
        <v>6.0000000000000001E-3</v>
      </c>
    </row>
    <row r="11" spans="1:4" x14ac:dyDescent="0.2">
      <c r="A11" s="167" t="s">
        <v>803</v>
      </c>
      <c r="B11" s="168" t="s">
        <v>804</v>
      </c>
      <c r="C11" s="169">
        <v>2.5000000000000001E-2</v>
      </c>
      <c r="D11" s="170">
        <v>2.5000000000000001E-2</v>
      </c>
    </row>
    <row r="12" spans="1:4" x14ac:dyDescent="0.2">
      <c r="A12" s="167" t="s">
        <v>805</v>
      </c>
      <c r="B12" s="168" t="s">
        <v>806</v>
      </c>
      <c r="C12" s="169">
        <v>0.03</v>
      </c>
      <c r="D12" s="170">
        <v>0.03</v>
      </c>
    </row>
    <row r="13" spans="1:4" x14ac:dyDescent="0.2">
      <c r="A13" s="167" t="s">
        <v>807</v>
      </c>
      <c r="B13" s="168" t="s">
        <v>808</v>
      </c>
      <c r="C13" s="169">
        <v>0.08</v>
      </c>
      <c r="D13" s="170">
        <v>0.08</v>
      </c>
    </row>
    <row r="14" spans="1:4" x14ac:dyDescent="0.2">
      <c r="A14" s="167" t="s">
        <v>809</v>
      </c>
      <c r="B14" s="168" t="s">
        <v>810</v>
      </c>
      <c r="C14" s="169">
        <v>0</v>
      </c>
      <c r="D14" s="170">
        <v>0</v>
      </c>
    </row>
    <row r="15" spans="1:4" x14ac:dyDescent="0.2">
      <c r="A15" s="171" t="s">
        <v>811</v>
      </c>
      <c r="B15" s="172" t="s">
        <v>812</v>
      </c>
      <c r="C15" s="173">
        <f>SUM(C6:C14)</f>
        <v>0.16799999999999998</v>
      </c>
      <c r="D15" s="174">
        <f>SUM(D6:D14)</f>
        <v>0.16799999999999998</v>
      </c>
    </row>
    <row r="16" spans="1:4" x14ac:dyDescent="0.2">
      <c r="A16" s="278" t="s">
        <v>813</v>
      </c>
      <c r="B16" s="279"/>
      <c r="C16" s="279"/>
      <c r="D16" s="280"/>
    </row>
    <row r="17" spans="1:4" x14ac:dyDescent="0.2">
      <c r="A17" s="167" t="s">
        <v>814</v>
      </c>
      <c r="B17" s="168" t="s">
        <v>815</v>
      </c>
      <c r="C17" s="169">
        <v>0.17780000000000001</v>
      </c>
      <c r="D17" s="175" t="s">
        <v>816</v>
      </c>
    </row>
    <row r="18" spans="1:4" x14ac:dyDescent="0.2">
      <c r="A18" s="167" t="s">
        <v>817</v>
      </c>
      <c r="B18" s="168" t="s">
        <v>818</v>
      </c>
      <c r="C18" s="169">
        <v>3.6700000000000003E-2</v>
      </c>
      <c r="D18" s="175" t="s">
        <v>816</v>
      </c>
    </row>
    <row r="19" spans="1:4" x14ac:dyDescent="0.2">
      <c r="A19" s="167" t="s">
        <v>819</v>
      </c>
      <c r="B19" s="168" t="s">
        <v>820</v>
      </c>
      <c r="C19" s="169">
        <v>9.2999999999999992E-3</v>
      </c>
      <c r="D19" s="170">
        <v>7.1000000000000004E-3</v>
      </c>
    </row>
    <row r="20" spans="1:4" x14ac:dyDescent="0.2">
      <c r="A20" s="167" t="s">
        <v>821</v>
      </c>
      <c r="B20" s="168" t="s">
        <v>822</v>
      </c>
      <c r="C20" s="169">
        <v>0.109</v>
      </c>
      <c r="D20" s="170">
        <v>8.3299999999999999E-2</v>
      </c>
    </row>
    <row r="21" spans="1:4" x14ac:dyDescent="0.2">
      <c r="A21" s="167" t="s">
        <v>823</v>
      </c>
      <c r="B21" s="168" t="s">
        <v>824</v>
      </c>
      <c r="C21" s="169">
        <v>6.9999999999999999E-4</v>
      </c>
      <c r="D21" s="170">
        <v>5.9999999999999995E-4</v>
      </c>
    </row>
    <row r="22" spans="1:4" x14ac:dyDescent="0.2">
      <c r="A22" s="167" t="s">
        <v>825</v>
      </c>
      <c r="B22" s="168" t="s">
        <v>826</v>
      </c>
      <c r="C22" s="169">
        <v>7.3000000000000001E-3</v>
      </c>
      <c r="D22" s="170">
        <v>5.5999999999999999E-3</v>
      </c>
    </row>
    <row r="23" spans="1:4" x14ac:dyDescent="0.2">
      <c r="A23" s="167" t="s">
        <v>827</v>
      </c>
      <c r="B23" s="168" t="s">
        <v>828</v>
      </c>
      <c r="C23" s="169">
        <v>1.15E-2</v>
      </c>
      <c r="D23" s="175" t="s">
        <v>816</v>
      </c>
    </row>
    <row r="24" spans="1:4" x14ac:dyDescent="0.2">
      <c r="A24" s="167" t="s">
        <v>829</v>
      </c>
      <c r="B24" s="168" t="s">
        <v>830</v>
      </c>
      <c r="C24" s="169">
        <v>1.1000000000000001E-3</v>
      </c>
      <c r="D24" s="170">
        <v>8.9999999999999998E-4</v>
      </c>
    </row>
    <row r="25" spans="1:4" x14ac:dyDescent="0.2">
      <c r="A25" s="167" t="s">
        <v>831</v>
      </c>
      <c r="B25" s="168" t="s">
        <v>832</v>
      </c>
      <c r="C25" s="169">
        <v>0.1103</v>
      </c>
      <c r="D25" s="170">
        <v>8.43E-2</v>
      </c>
    </row>
    <row r="26" spans="1:4" x14ac:dyDescent="0.2">
      <c r="A26" s="167" t="s">
        <v>833</v>
      </c>
      <c r="B26" s="168" t="s">
        <v>834</v>
      </c>
      <c r="C26" s="169">
        <v>2.9999999999999997E-4</v>
      </c>
      <c r="D26" s="170">
        <v>2.0000000000000001E-4</v>
      </c>
    </row>
    <row r="27" spans="1:4" x14ac:dyDescent="0.2">
      <c r="A27" s="171" t="s">
        <v>835</v>
      </c>
      <c r="B27" s="172" t="s">
        <v>812</v>
      </c>
      <c r="C27" s="173">
        <f>SUM(C17:C26)</f>
        <v>0.46400000000000002</v>
      </c>
      <c r="D27" s="174">
        <f>D19+D20+D21+D22+D24+D25+D26</f>
        <v>0.182</v>
      </c>
    </row>
    <row r="28" spans="1:4" x14ac:dyDescent="0.2">
      <c r="A28" s="278" t="s">
        <v>836</v>
      </c>
      <c r="B28" s="279"/>
      <c r="C28" s="279"/>
      <c r="D28" s="280"/>
    </row>
    <row r="29" spans="1:4" x14ac:dyDescent="0.2">
      <c r="A29" s="167" t="s">
        <v>837</v>
      </c>
      <c r="B29" s="168" t="s">
        <v>838</v>
      </c>
      <c r="C29" s="169">
        <v>6.5199999999999994E-2</v>
      </c>
      <c r="D29" s="170">
        <v>4.9799999999999997E-2</v>
      </c>
    </row>
    <row r="30" spans="1:4" x14ac:dyDescent="0.2">
      <c r="A30" s="167" t="s">
        <v>839</v>
      </c>
      <c r="B30" s="168" t="s">
        <v>840</v>
      </c>
      <c r="C30" s="169">
        <v>1.5E-3</v>
      </c>
      <c r="D30" s="170">
        <v>1.1999999999999999E-3</v>
      </c>
    </row>
    <row r="31" spans="1:4" x14ac:dyDescent="0.2">
      <c r="A31" s="167" t="s">
        <v>841</v>
      </c>
      <c r="B31" s="168" t="s">
        <v>842</v>
      </c>
      <c r="C31" s="169">
        <v>2.93E-2</v>
      </c>
      <c r="D31" s="170">
        <v>2.24E-2</v>
      </c>
    </row>
    <row r="32" spans="1:4" x14ac:dyDescent="0.2">
      <c r="A32" s="167" t="s">
        <v>843</v>
      </c>
      <c r="B32" s="168" t="s">
        <v>844</v>
      </c>
      <c r="C32" s="169">
        <v>4.6899999999999997E-2</v>
      </c>
      <c r="D32" s="170">
        <v>3.5799999999999998E-2</v>
      </c>
    </row>
    <row r="33" spans="1:4" x14ac:dyDescent="0.2">
      <c r="A33" s="167" t="s">
        <v>845</v>
      </c>
      <c r="B33" s="168" t="s">
        <v>846</v>
      </c>
      <c r="C33" s="169">
        <v>5.4999999999999997E-3</v>
      </c>
      <c r="D33" s="170">
        <v>4.1999999999999997E-3</v>
      </c>
    </row>
    <row r="34" spans="1:4" ht="12.75" customHeight="1" x14ac:dyDescent="0.2">
      <c r="A34" s="171" t="s">
        <v>847</v>
      </c>
      <c r="B34" s="172" t="s">
        <v>812</v>
      </c>
      <c r="C34" s="173">
        <f>SUM(C29:C33)</f>
        <v>0.1484</v>
      </c>
      <c r="D34" s="174">
        <f>SUM(D29:D33)</f>
        <v>0.11339999999999999</v>
      </c>
    </row>
    <row r="35" spans="1:4" x14ac:dyDescent="0.2">
      <c r="A35" s="278" t="s">
        <v>848</v>
      </c>
      <c r="B35" s="279"/>
      <c r="C35" s="279"/>
      <c r="D35" s="280"/>
    </row>
    <row r="36" spans="1:4" x14ac:dyDescent="0.2">
      <c r="A36" s="167" t="s">
        <v>849</v>
      </c>
      <c r="B36" s="168" t="s">
        <v>850</v>
      </c>
      <c r="C36" s="169">
        <v>7.8E-2</v>
      </c>
      <c r="D36" s="170">
        <v>3.0599999999999999E-2</v>
      </c>
    </row>
    <row r="37" spans="1:4" ht="36" x14ac:dyDescent="0.2">
      <c r="A37" s="167" t="s">
        <v>851</v>
      </c>
      <c r="B37" s="168" t="s">
        <v>852</v>
      </c>
      <c r="C37" s="169">
        <v>5.4999999999999997E-3</v>
      </c>
      <c r="D37" s="170">
        <v>4.1999999999999997E-3</v>
      </c>
    </row>
    <row r="38" spans="1:4" x14ac:dyDescent="0.2">
      <c r="A38" s="171" t="s">
        <v>853</v>
      </c>
      <c r="B38" s="172" t="s">
        <v>812</v>
      </c>
      <c r="C38" s="173">
        <f>SUM(C36:C37)</f>
        <v>8.3500000000000005E-2</v>
      </c>
      <c r="D38" s="174">
        <f>SUM(D36:D37)</f>
        <v>3.4799999999999998E-2</v>
      </c>
    </row>
    <row r="39" spans="1:4" ht="13.5" thickBot="1" x14ac:dyDescent="0.25">
      <c r="A39" s="281" t="s">
        <v>854</v>
      </c>
      <c r="B39" s="282"/>
      <c r="C39" s="176">
        <f>C15+C27+C34+C38</f>
        <v>0.8639</v>
      </c>
      <c r="D39" s="177">
        <f>D15+D27+D34+D38</f>
        <v>0.49819999999999998</v>
      </c>
    </row>
    <row r="40" spans="1:4" ht="15" x14ac:dyDescent="0.25">
      <c r="A40" s="178"/>
      <c r="B40" s="178"/>
      <c r="C40" s="178"/>
      <c r="D40" s="178"/>
    </row>
    <row r="41" spans="1:4" ht="15" x14ac:dyDescent="0.25">
      <c r="A41" s="178"/>
      <c r="B41" s="178"/>
      <c r="C41" s="178"/>
      <c r="D41" s="178"/>
    </row>
    <row r="42" spans="1:4" ht="15" x14ac:dyDescent="0.25">
      <c r="A42" s="178"/>
      <c r="B42" s="178"/>
      <c r="C42" s="178"/>
      <c r="D42" s="178"/>
    </row>
    <row r="43" spans="1:4" ht="15" x14ac:dyDescent="0.25">
      <c r="A43" s="178"/>
      <c r="B43" s="178"/>
      <c r="C43" s="178"/>
      <c r="D43" s="178"/>
    </row>
  </sheetData>
  <mergeCells count="10">
    <mergeCell ref="A16:D16"/>
    <mergeCell ref="A28:D28"/>
    <mergeCell ref="A35:D35"/>
    <mergeCell ref="A39:B39"/>
    <mergeCell ref="A1:D1"/>
    <mergeCell ref="A2:D2"/>
    <mergeCell ref="A3:A4"/>
    <mergeCell ref="B3:B4"/>
    <mergeCell ref="C3:D3"/>
    <mergeCell ref="A5:D5"/>
  </mergeCells>
  <pageMargins left="0.51181102362204722" right="0.51181102362204722" top="0.78740157480314965" bottom="0.78740157480314965" header="0.31496062992125984" footer="0.31496062992125984"/>
  <pageSetup paperSize="9" scale="10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RESUMO</vt:lpstr>
      <vt:lpstr>PLANILHA ORÇAMENTARIA</vt:lpstr>
      <vt:lpstr>BDI - Aliquota ISSQN - 5,0%</vt:lpstr>
      <vt:lpstr>CRONOGRAMA</vt:lpstr>
      <vt:lpstr>ENCARGOS SOCIAIS</vt:lpstr>
      <vt:lpstr>'BDI - Aliquota ISSQN - 5,0%'!Area_de_impressao</vt:lpstr>
      <vt:lpstr>UN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045311031</dc:creator>
  <cp:lastModifiedBy>Jose Luiz da Silva Rodrigues Malta</cp:lastModifiedBy>
  <cp:lastPrinted>2020-02-19T13:09:58Z</cp:lastPrinted>
  <dcterms:created xsi:type="dcterms:W3CDTF">2015-08-31T13:56:44Z</dcterms:created>
  <dcterms:modified xsi:type="dcterms:W3CDTF">2020-02-21T21:20:22Z</dcterms:modified>
</cp:coreProperties>
</file>